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ml.chartshapes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charts/chart15.xml" ContentType="application/vnd.openxmlformats-officedocument.drawingml.chart+xml"/>
  <Override PartName="/xl/drawings/drawing18.xml" ContentType="application/vnd.openxmlformats-officedocument.drawingml.chartshapes+xml"/>
  <Override PartName="/xl/charts/chart16.xml" ContentType="application/vnd.openxmlformats-officedocument.drawingml.chart+xml"/>
  <Override PartName="/xl/drawings/drawing19.xml" ContentType="application/vnd.openxmlformats-officedocument.drawingml.chartshapes+xml"/>
  <Override PartName="/xl/charts/chart17.xml" ContentType="application/vnd.openxmlformats-officedocument.drawingml.chart+xml"/>
  <Override PartName="/xl/drawings/drawing20.xml" ContentType="application/vnd.openxmlformats-officedocument.drawingml.chartshapes+xml"/>
  <Override PartName="/xl/charts/chart18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ml.chartshapes+xml"/>
  <Override PartName="/xl/charts/chart20.xml" ContentType="application/vnd.openxmlformats-officedocument.drawingml.chart+xml"/>
  <Override PartName="/xl/drawings/drawing24.xml" ContentType="application/vnd.openxmlformats-officedocument.drawingml.chartshapes+xml"/>
  <Override PartName="/xl/charts/chart21.xml" ContentType="application/vnd.openxmlformats-officedocument.drawingml.chart+xml"/>
  <Override PartName="/xl/drawings/drawing25.xml" ContentType="application/vnd.openxmlformats-officedocument.drawingml.chartshapes+xml"/>
  <Override PartName="/xl/charts/chart22.xml" ContentType="application/vnd.openxmlformats-officedocument.drawingml.chart+xml"/>
  <Override PartName="/xl/drawings/drawing26.xml" ContentType="application/vnd.openxmlformats-officedocument.drawingml.chartshapes+xml"/>
  <Override PartName="/xl/charts/chart23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24.xml" ContentType="application/vnd.openxmlformats-officedocument.drawingml.chart+xml"/>
  <Override PartName="/xl/drawings/drawing29.xml" ContentType="application/vnd.openxmlformats-officedocument.drawingml.chartshapes+xml"/>
  <Override PartName="/xl/charts/chart25.xml" ContentType="application/vnd.openxmlformats-officedocument.drawingml.chart+xml"/>
  <Override PartName="/xl/drawings/drawing30.xml" ContentType="application/vnd.openxmlformats-officedocument.drawingml.chartshapes+xml"/>
  <Override PartName="/xl/charts/chart26.xml" ContentType="application/vnd.openxmlformats-officedocument.drawingml.chart+xml"/>
  <Override PartName="/xl/drawings/drawing31.xml" ContentType="application/vnd.openxmlformats-officedocument.drawingml.chartshapes+xml"/>
  <Override PartName="/xl/charts/chart27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8.xml" ContentType="application/vnd.openxmlformats-officedocument.drawingml.chart+xml"/>
  <Override PartName="/xl/drawings/drawing34.xml" ContentType="application/vnd.openxmlformats-officedocument.drawingml.chartshapes+xml"/>
  <Override PartName="/xl/charts/chart29.xml" ContentType="application/vnd.openxmlformats-officedocument.drawingml.chart+xml"/>
  <Override PartName="/xl/drawings/drawing35.xml" ContentType="application/vnd.openxmlformats-officedocument.drawingml.chartshapes+xml"/>
  <Override PartName="/xl/charts/chart30.xml" ContentType="application/vnd.openxmlformats-officedocument.drawingml.chart+xml"/>
  <Override PartName="/xl/drawings/drawing36.xml" ContentType="application/vnd.openxmlformats-officedocument.drawingml.chartshapes+xml"/>
  <Override PartName="/xl/charts/chart31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32.xml" ContentType="application/vnd.openxmlformats-officedocument.drawingml.chart+xml"/>
  <Override PartName="/xl/drawings/drawing39.xml" ContentType="application/vnd.openxmlformats-officedocument.drawingml.chartshapes+xml"/>
  <Override PartName="/xl/charts/chart33.xml" ContentType="application/vnd.openxmlformats-officedocument.drawingml.chart+xml"/>
  <Override PartName="/xl/drawings/drawing40.xml" ContentType="application/vnd.openxmlformats-officedocument.drawingml.chartshapes+xml"/>
  <Override PartName="/xl/charts/chart34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35.xml" ContentType="application/vnd.openxmlformats-officedocument.drawingml.chart+xml"/>
  <Override PartName="/xl/drawings/drawing43.xml" ContentType="application/vnd.openxmlformats-officedocument.drawingml.chartshapes+xml"/>
  <Override PartName="/xl/charts/chart36.xml" ContentType="application/vnd.openxmlformats-officedocument.drawingml.chart+xml"/>
  <Override PartName="/xl/drawings/drawing44.xml" ContentType="application/vnd.openxmlformats-officedocument.drawingml.chartshapes+xml"/>
  <Override PartName="/xl/charts/chart37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47.xml" ContentType="application/vnd.openxmlformats-officedocument.drawingml.chartshapes+xml"/>
  <Override PartName="/xl/charts/chart40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50.xml" ContentType="application/vnd.openxmlformats-officedocument.drawingml.chartshapes+xml"/>
  <Override PartName="/xl/charts/chart43.xml" ContentType="application/vnd.openxmlformats-officedocument.drawingml.chart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53.xml" ContentType="application/vnd.openxmlformats-officedocument.drawingml.chartshapes+xml"/>
  <Override PartName="/xl/charts/chart46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56.xml" ContentType="application/vnd.openxmlformats-officedocument.drawingml.chartshapes+xml"/>
  <Override PartName="/xl/charts/chart49.xml" ContentType="application/vnd.openxmlformats-officedocument.drawingml.chart+xml"/>
  <Override PartName="/xl/drawings/drawing57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58.xml" ContentType="application/vnd.openxmlformats-officedocument.drawingml.chartshapes+xml"/>
  <Override PartName="/xl/charts/chart52.xml" ContentType="application/vnd.openxmlformats-officedocument.drawingml.chart+xml"/>
  <Override PartName="/xl/drawings/drawing59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60.xml" ContentType="application/vnd.openxmlformats-officedocument.drawingml.chartshapes+xml"/>
  <Override PartName="/xl/charts/chart5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1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6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Ravinen\Desktop\"/>
    </mc:Choice>
  </mc:AlternateContent>
  <xr:revisionPtr revIDLastSave="0" documentId="13_ncr:1_{8F51F072-98EB-4ACA-8964-BF9C66A90F65}" xr6:coauthVersionLast="45" xr6:coauthVersionMax="45" xr10:uidLastSave="{00000000-0000-0000-0000-000000000000}"/>
  <bookViews>
    <workbookView xWindow="4905" yWindow="840" windowWidth="19755" windowHeight="13305" tabRatio="769" firstSheet="7" activeTab="18" xr2:uid="{00000000-000D-0000-FFFF-FFFF00000000}"/>
  </bookViews>
  <sheets>
    <sheet name="Vatten Värme" sheetId="1" r:id="rId1"/>
    <sheet name="besparing2016-17" sheetId="16" r:id="rId2"/>
    <sheet name="Diag04" sheetId="2" r:id="rId3"/>
    <sheet name="diag05" sheetId="3" r:id="rId4"/>
    <sheet name="dig06" sheetId="4" r:id="rId5"/>
    <sheet name="diag07" sheetId="5" r:id="rId6"/>
    <sheet name="diag08" sheetId="6" r:id="rId7"/>
    <sheet name="diag09" sheetId="7" r:id="rId8"/>
    <sheet name="diag10" sheetId="8" r:id="rId9"/>
    <sheet name="diag11" sheetId="9" r:id="rId10"/>
    <sheet name="diag12" sheetId="10" r:id="rId11"/>
    <sheet name="diag13" sheetId="11" r:id="rId12"/>
    <sheet name="diag14" sheetId="14" r:id="rId13"/>
    <sheet name="diag15" sheetId="15" r:id="rId14"/>
    <sheet name="diag16" sheetId="17" r:id="rId15"/>
    <sheet name="diag17" sheetId="18" r:id="rId16"/>
    <sheet name="diag18" sheetId="19" r:id="rId17"/>
    <sheet name="EL" sheetId="12" r:id="rId18"/>
    <sheet name="Energi-m2-år" sheetId="13" r:id="rId19"/>
  </sheets>
  <definedNames>
    <definedName name="SHARED_FORMULA_10_153_10_153_0">NA()</definedName>
    <definedName name="SHARED_FORMULA_10_17_10_17_0">NA()</definedName>
    <definedName name="SHARED_FORMULA_10_31_10_31_0">NA()</definedName>
    <definedName name="SHARED_FORMULA_10_50_10_50_0">NA()</definedName>
    <definedName name="SHARED_FORMULA_10_63_10_63_0">NA()</definedName>
    <definedName name="SHARED_FORMULA_10_79_10_79_0">NA()</definedName>
    <definedName name="SHARED_FORMULA_10_96_10_96_0">NA()</definedName>
    <definedName name="SHARED_FORMULA_5_1_5_1_10">NA()</definedName>
    <definedName name="SHARED_FORMULA_5_17_5_17_10">NA()</definedName>
    <definedName name="SHARED_FORMULA_6_31_6_31_0">NA()</definedName>
    <definedName name="SHARED_FORMULA_6_47_6_47_0">NA()</definedName>
    <definedName name="SHARED_FORMULA_6_63_6_63_0">NA()</definedName>
    <definedName name="SHARED_FORMULA_6_79_6_79_0">NA()</definedName>
    <definedName name="SHARED_FORMULA_6_96_6_96_0">NA()</definedName>
    <definedName name="SHARED_FORMULA_8_17_8_17_0">NA()</definedName>
    <definedName name="SHARED_FORMULA_8_31_8_31_0">NA()</definedName>
    <definedName name="SHARED_FORMULA_8_47_8_47_0">NA()</definedName>
    <definedName name="SHARED_FORMULA_8_63_8_63_0">NA()</definedName>
    <definedName name="SHARED_FORMULA_8_79_8_79_0">NA()</definedName>
    <definedName name="SHARED_FORMULA_8_96_8_96_0">NA()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1" i="1" l="1"/>
  <c r="G300" i="1"/>
  <c r="D25" i="13" l="1"/>
  <c r="C25" i="13"/>
  <c r="B44" i="13"/>
  <c r="M299" i="1" l="1"/>
  <c r="L299" i="1" l="1"/>
  <c r="G299" i="1" l="1"/>
  <c r="G298" i="1"/>
  <c r="K286" i="1" l="1"/>
  <c r="K285" i="1" l="1"/>
  <c r="K65" i="19" l="1"/>
  <c r="X66" i="19"/>
  <c r="J65" i="19"/>
  <c r="I65" i="19"/>
  <c r="H61" i="19"/>
  <c r="H60" i="19"/>
  <c r="H59" i="19"/>
  <c r="D22" i="13"/>
  <c r="H65" i="19" l="1"/>
  <c r="M279" i="1"/>
  <c r="G282" i="1"/>
  <c r="K277" i="1" l="1"/>
  <c r="K276" i="1" l="1"/>
  <c r="K275" i="1" l="1"/>
  <c r="H127" i="12" l="1"/>
  <c r="F127" i="12"/>
  <c r="H128" i="12" s="1"/>
  <c r="K274" i="1" l="1"/>
  <c r="K273" i="1" l="1"/>
  <c r="M280" i="1" l="1"/>
  <c r="N280" i="1" s="1"/>
  <c r="I103" i="12" l="1"/>
  <c r="I120" i="12"/>
  <c r="L112" i="12" s="1"/>
  <c r="J120" i="12"/>
  <c r="L280" i="1"/>
  <c r="O280" i="1" s="1"/>
  <c r="J4" i="19" s="1"/>
  <c r="F260" i="1"/>
  <c r="K272" i="1" l="1"/>
  <c r="K271" i="1" l="1"/>
  <c r="K270" i="1"/>
  <c r="K269" i="1"/>
  <c r="G280" i="1" l="1"/>
  <c r="G281" i="1" s="1"/>
  <c r="G279" i="1"/>
  <c r="K268" i="1" l="1"/>
  <c r="K267" i="1" l="1"/>
  <c r="K266" i="1"/>
  <c r="H111" i="12" l="1"/>
  <c r="J65" i="18"/>
  <c r="H61" i="18"/>
  <c r="H60" i="18"/>
  <c r="H59" i="18"/>
  <c r="I65" i="18"/>
  <c r="H110" i="12"/>
  <c r="J127" i="12" s="1"/>
  <c r="H65" i="18" l="1"/>
  <c r="K258" i="1"/>
  <c r="K257" i="1"/>
  <c r="K256" i="1"/>
  <c r="K255" i="1" l="1"/>
  <c r="K254" i="1"/>
  <c r="K252" i="1" l="1"/>
  <c r="K251" i="1" l="1"/>
  <c r="K250" i="1" l="1"/>
  <c r="K249" i="1" l="1"/>
  <c r="K248" i="1" l="1"/>
  <c r="I248" i="1"/>
  <c r="G248" i="1"/>
  <c r="F12" i="16" l="1"/>
  <c r="E12" i="16"/>
  <c r="D12" i="16"/>
  <c r="F5" i="16"/>
  <c r="E5" i="16"/>
  <c r="D5" i="16"/>
  <c r="F18" i="16"/>
  <c r="E18" i="16"/>
  <c r="D18" i="16"/>
  <c r="D7" i="16" l="1"/>
  <c r="E7" i="16"/>
  <c r="F7" i="16"/>
  <c r="I247" i="1"/>
  <c r="I260" i="1" s="1"/>
  <c r="G247" i="1"/>
  <c r="K247" i="1"/>
  <c r="O261" i="1"/>
  <c r="L261" i="1"/>
  <c r="O260" i="1" s="1"/>
  <c r="J4" i="18" s="1"/>
  <c r="M260" i="1"/>
  <c r="L260" i="1"/>
  <c r="K260" i="1"/>
  <c r="H94" i="12"/>
  <c r="H93" i="12"/>
  <c r="F94" i="12"/>
  <c r="F93" i="12"/>
  <c r="L5" i="17" s="1"/>
  <c r="L7" i="17" s="1"/>
  <c r="P4" i="17" s="1"/>
  <c r="I60" i="17" s="1"/>
  <c r="H60" i="17"/>
  <c r="H59" i="17"/>
  <c r="H58" i="17"/>
  <c r="F3" i="17"/>
  <c r="K239" i="1"/>
  <c r="C17" i="16"/>
  <c r="C18" i="16" s="1"/>
  <c r="B17" i="16"/>
  <c r="B18" i="16" s="1"/>
  <c r="C12" i="16"/>
  <c r="B12" i="16"/>
  <c r="C5" i="16"/>
  <c r="B5" i="16"/>
  <c r="K238" i="1"/>
  <c r="K237" i="1"/>
  <c r="K236" i="1"/>
  <c r="K235" i="1"/>
  <c r="K234" i="1"/>
  <c r="C2" i="13"/>
  <c r="D4" i="13" s="1"/>
  <c r="N2" i="13"/>
  <c r="H77" i="12"/>
  <c r="K233" i="1"/>
  <c r="K232" i="1"/>
  <c r="K231" i="1"/>
  <c r="I230" i="1"/>
  <c r="H60" i="15"/>
  <c r="H59" i="15"/>
  <c r="H58" i="15"/>
  <c r="I59" i="15"/>
  <c r="F3" i="15"/>
  <c r="I229" i="1"/>
  <c r="G229" i="1"/>
  <c r="G241" i="1"/>
  <c r="K230" i="1"/>
  <c r="I228" i="1"/>
  <c r="G228" i="1"/>
  <c r="G242" i="1" s="1"/>
  <c r="G243" i="1" s="1"/>
  <c r="G244" i="1"/>
  <c r="K229" i="1"/>
  <c r="K228" i="1"/>
  <c r="M242" i="1"/>
  <c r="O242" i="1" s="1"/>
  <c r="E30" i="17" s="1"/>
  <c r="L242" i="1"/>
  <c r="O241" i="1" s="1"/>
  <c r="J3" i="17" s="1"/>
  <c r="I59" i="17" s="1"/>
  <c r="M241" i="1"/>
  <c r="L241" i="1"/>
  <c r="F78" i="12"/>
  <c r="H78" i="12" s="1"/>
  <c r="F77" i="12"/>
  <c r="L5" i="15" s="1"/>
  <c r="L7" i="15" s="1"/>
  <c r="P4" i="15" s="1"/>
  <c r="I220" i="1"/>
  <c r="I222" i="1" s="1"/>
  <c r="G220" i="1"/>
  <c r="G223" i="1" s="1"/>
  <c r="K220" i="1"/>
  <c r="K219" i="1"/>
  <c r="K218" i="1"/>
  <c r="K217" i="1"/>
  <c r="K216" i="1"/>
  <c r="K215" i="1"/>
  <c r="K214" i="1"/>
  <c r="K213" i="1"/>
  <c r="K212" i="1"/>
  <c r="K211" i="1"/>
  <c r="K210" i="1"/>
  <c r="R68" i="14"/>
  <c r="P16" i="14"/>
  <c r="P15" i="14"/>
  <c r="P14" i="14"/>
  <c r="P13" i="14"/>
  <c r="H63" i="14"/>
  <c r="I62" i="14"/>
  <c r="L10" i="14"/>
  <c r="P7" i="14"/>
  <c r="F62" i="12"/>
  <c r="H62" i="12" s="1"/>
  <c r="F61" i="12"/>
  <c r="K209" i="1"/>
  <c r="G225" i="1"/>
  <c r="M223" i="1"/>
  <c r="O223" i="1" s="1"/>
  <c r="L223" i="1"/>
  <c r="O222" i="1" s="1"/>
  <c r="J3" i="15" s="1"/>
  <c r="M222" i="1"/>
  <c r="L222" i="1"/>
  <c r="M203" i="1"/>
  <c r="M204" i="1"/>
  <c r="N203" i="1" s="1"/>
  <c r="E33" i="14" s="1"/>
  <c r="L204" i="1"/>
  <c r="O203" i="1" s="1"/>
  <c r="J6" i="14" s="1"/>
  <c r="A10" i="13"/>
  <c r="L203" i="1"/>
  <c r="K201" i="1"/>
  <c r="K200" i="1"/>
  <c r="K199" i="1"/>
  <c r="K198" i="1"/>
  <c r="I197" i="1"/>
  <c r="K197" i="1"/>
  <c r="K196" i="1"/>
  <c r="G17" i="1"/>
  <c r="G18" i="1"/>
  <c r="G19" i="1"/>
  <c r="G20" i="1"/>
  <c r="G21" i="1"/>
  <c r="G22" i="1"/>
  <c r="G23" i="1"/>
  <c r="G24" i="1"/>
  <c r="G25" i="1"/>
  <c r="G26" i="1"/>
  <c r="G27" i="1"/>
  <c r="L29" i="1"/>
  <c r="O27" i="1" s="1"/>
  <c r="K1" i="2" s="1"/>
  <c r="F18" i="12"/>
  <c r="F19" i="12"/>
  <c r="F20" i="12"/>
  <c r="F21" i="12"/>
  <c r="F22" i="12"/>
  <c r="F23" i="12"/>
  <c r="F24" i="12"/>
  <c r="F25" i="12"/>
  <c r="F26" i="12"/>
  <c r="F27" i="12"/>
  <c r="F28" i="12"/>
  <c r="F29" i="12"/>
  <c r="I15" i="1"/>
  <c r="I18" i="1"/>
  <c r="I19" i="1"/>
  <c r="I20" i="1"/>
  <c r="I21" i="1"/>
  <c r="I22" i="1"/>
  <c r="I23" i="1"/>
  <c r="I24" i="1"/>
  <c r="I25" i="1"/>
  <c r="I26" i="1"/>
  <c r="I27" i="1"/>
  <c r="K17" i="1"/>
  <c r="K18" i="1"/>
  <c r="K19" i="1"/>
  <c r="K20" i="1"/>
  <c r="K21" i="1"/>
  <c r="K22" i="1"/>
  <c r="K23" i="1"/>
  <c r="K24" i="1"/>
  <c r="K25" i="1"/>
  <c r="K26" i="1"/>
  <c r="K27" i="1"/>
  <c r="M29" i="1"/>
  <c r="N27" i="1"/>
  <c r="J59" i="2" s="1"/>
  <c r="O89" i="2"/>
  <c r="G31" i="1"/>
  <c r="G32" i="1"/>
  <c r="G33" i="1"/>
  <c r="G34" i="1"/>
  <c r="G35" i="1"/>
  <c r="G36" i="1"/>
  <c r="G37" i="1"/>
  <c r="G38" i="1"/>
  <c r="G39" i="1"/>
  <c r="G40" i="1"/>
  <c r="G41" i="1"/>
  <c r="G42" i="1"/>
  <c r="L45" i="1"/>
  <c r="O45" i="1" s="1"/>
  <c r="I31" i="1"/>
  <c r="I32" i="1"/>
  <c r="I33" i="1"/>
  <c r="I34" i="1"/>
  <c r="I35" i="1"/>
  <c r="I36" i="1"/>
  <c r="I37" i="1"/>
  <c r="I38" i="1"/>
  <c r="I39" i="1"/>
  <c r="I40" i="1"/>
  <c r="I41" i="1"/>
  <c r="I42" i="1"/>
  <c r="M45" i="1"/>
  <c r="N45" i="1" s="1"/>
  <c r="J59" i="3" s="1"/>
  <c r="P55" i="3"/>
  <c r="F2" i="12"/>
  <c r="F3" i="12"/>
  <c r="F4" i="12"/>
  <c r="F5" i="12"/>
  <c r="F6" i="12"/>
  <c r="F7" i="12"/>
  <c r="F8" i="12"/>
  <c r="F9" i="12"/>
  <c r="F10" i="12"/>
  <c r="F11" i="12"/>
  <c r="F12" i="12"/>
  <c r="F13" i="12"/>
  <c r="K31" i="1"/>
  <c r="K32" i="1"/>
  <c r="K33" i="1"/>
  <c r="K34" i="1"/>
  <c r="K35" i="1"/>
  <c r="K36" i="1"/>
  <c r="K37" i="1"/>
  <c r="K38" i="1"/>
  <c r="K39" i="1"/>
  <c r="K41" i="1"/>
  <c r="K42" i="1"/>
  <c r="O89" i="3"/>
  <c r="G63" i="1"/>
  <c r="G64" i="1"/>
  <c r="G65" i="1"/>
  <c r="G66" i="1"/>
  <c r="G67" i="1"/>
  <c r="G68" i="1"/>
  <c r="G69" i="1"/>
  <c r="G70" i="1"/>
  <c r="G71" i="1"/>
  <c r="G72" i="1"/>
  <c r="G73" i="1"/>
  <c r="G74" i="1"/>
  <c r="L76" i="1"/>
  <c r="O76" i="1" s="1"/>
  <c r="K1" i="5" s="1"/>
  <c r="O28" i="5"/>
  <c r="S28" i="5" s="1"/>
  <c r="I47" i="1"/>
  <c r="I48" i="1"/>
  <c r="I49" i="1"/>
  <c r="I50" i="1"/>
  <c r="I51" i="1"/>
  <c r="I52" i="1"/>
  <c r="I53" i="1"/>
  <c r="I54" i="1"/>
  <c r="I55" i="1"/>
  <c r="I56" i="1"/>
  <c r="I57" i="1"/>
  <c r="I58" i="1"/>
  <c r="K63" i="1"/>
  <c r="K64" i="1"/>
  <c r="K65" i="1"/>
  <c r="K66" i="1"/>
  <c r="K67" i="1"/>
  <c r="K68" i="1"/>
  <c r="K69" i="1"/>
  <c r="K70" i="1"/>
  <c r="K71" i="1"/>
  <c r="K72" i="1"/>
  <c r="M76" i="1"/>
  <c r="N76" i="1" s="1"/>
  <c r="J59" i="5" s="1"/>
  <c r="G79" i="1"/>
  <c r="G80" i="1"/>
  <c r="G81" i="1"/>
  <c r="G82" i="1"/>
  <c r="G83" i="1"/>
  <c r="G84" i="1"/>
  <c r="G85" i="1"/>
  <c r="G86" i="1"/>
  <c r="G87" i="1"/>
  <c r="G88" i="1"/>
  <c r="G89" i="1"/>
  <c r="G90" i="1"/>
  <c r="L93" i="1"/>
  <c r="O92" i="1" s="1"/>
  <c r="K1" i="6" s="1"/>
  <c r="O5" i="6"/>
  <c r="S2" i="6" s="1"/>
  <c r="I79" i="1"/>
  <c r="I80" i="1"/>
  <c r="I81" i="1"/>
  <c r="I82" i="1"/>
  <c r="I83" i="1"/>
  <c r="I84" i="1"/>
  <c r="I85" i="1"/>
  <c r="I86" i="1"/>
  <c r="I87" i="1"/>
  <c r="I88" i="1"/>
  <c r="I89" i="1"/>
  <c r="I90" i="1"/>
  <c r="K79" i="1"/>
  <c r="K80" i="1"/>
  <c r="K81" i="1"/>
  <c r="K82" i="1"/>
  <c r="K83" i="1"/>
  <c r="K84" i="1"/>
  <c r="K85" i="1"/>
  <c r="K86" i="1"/>
  <c r="K87" i="1"/>
  <c r="K88" i="1"/>
  <c r="K89" i="1"/>
  <c r="K90" i="1"/>
  <c r="M93" i="1"/>
  <c r="N92" i="1"/>
  <c r="J59" i="6" s="1"/>
  <c r="G96" i="1"/>
  <c r="G97" i="1"/>
  <c r="G98" i="1"/>
  <c r="G99" i="1"/>
  <c r="G100" i="1"/>
  <c r="G101" i="1"/>
  <c r="G102" i="1"/>
  <c r="G103" i="1"/>
  <c r="G104" i="1"/>
  <c r="G105" i="1"/>
  <c r="G106" i="1"/>
  <c r="G107" i="1"/>
  <c r="L110" i="1"/>
  <c r="O109" i="1" s="1"/>
  <c r="K1" i="7" s="1"/>
  <c r="O5" i="7"/>
  <c r="S2" i="7" s="1"/>
  <c r="S6" i="7"/>
  <c r="S8" i="7"/>
  <c r="S9" i="7"/>
  <c r="S10" i="7"/>
  <c r="S11" i="7"/>
  <c r="I96" i="1"/>
  <c r="I97" i="1"/>
  <c r="I98" i="1"/>
  <c r="I99" i="1"/>
  <c r="I100" i="1"/>
  <c r="I101" i="1"/>
  <c r="I102" i="1"/>
  <c r="I103" i="1"/>
  <c r="I104" i="1"/>
  <c r="I105" i="1"/>
  <c r="I106" i="1"/>
  <c r="I107" i="1"/>
  <c r="K96" i="1"/>
  <c r="K97" i="1"/>
  <c r="K98" i="1"/>
  <c r="K99" i="1"/>
  <c r="K100" i="1"/>
  <c r="K101" i="1"/>
  <c r="K102" i="1"/>
  <c r="K103" i="1"/>
  <c r="K104" i="1"/>
  <c r="K105" i="1"/>
  <c r="K106" i="1"/>
  <c r="K107" i="1"/>
  <c r="M110" i="1"/>
  <c r="N109" i="1" s="1"/>
  <c r="J59" i="7" s="1"/>
  <c r="G126" i="1"/>
  <c r="F1" i="8" s="1"/>
  <c r="L127" i="1"/>
  <c r="O126" i="1" s="1"/>
  <c r="J1" i="8" s="1"/>
  <c r="L5" i="8"/>
  <c r="P2" i="8" s="1"/>
  <c r="P8" i="8"/>
  <c r="P9" i="8"/>
  <c r="P10" i="8"/>
  <c r="P11" i="8"/>
  <c r="L57" i="8"/>
  <c r="M57" i="8"/>
  <c r="G145" i="1"/>
  <c r="F1" i="9" s="1"/>
  <c r="L146" i="1"/>
  <c r="O145" i="1"/>
  <c r="J1" i="9" s="1"/>
  <c r="L5" i="9"/>
  <c r="P2" i="9" s="1"/>
  <c r="P8" i="9"/>
  <c r="P10" i="9"/>
  <c r="P11" i="9"/>
  <c r="L57" i="9"/>
  <c r="G165" i="1"/>
  <c r="F1" i="10" s="1"/>
  <c r="L166" i="1"/>
  <c r="O165" i="1" s="1"/>
  <c r="J1" i="10" s="1"/>
  <c r="L5" i="10"/>
  <c r="P2" i="10" s="1"/>
  <c r="P8" i="10"/>
  <c r="P9" i="10"/>
  <c r="P10" i="10"/>
  <c r="P11" i="10"/>
  <c r="L57" i="10"/>
  <c r="T63" i="10"/>
  <c r="G171" i="1"/>
  <c r="G172" i="1"/>
  <c r="G173" i="1"/>
  <c r="G180" i="1"/>
  <c r="G181" i="1"/>
  <c r="G182" i="1"/>
  <c r="L185" i="1"/>
  <c r="O184" i="1" s="1"/>
  <c r="J4" i="11" s="1"/>
  <c r="L8" i="11"/>
  <c r="P5" i="11" s="1"/>
  <c r="P11" i="11"/>
  <c r="P12" i="11"/>
  <c r="P13" i="11"/>
  <c r="P14" i="11"/>
  <c r="M185" i="1"/>
  <c r="N184" i="1" s="1"/>
  <c r="E31" i="11" s="1"/>
  <c r="M59" i="11"/>
  <c r="L60" i="11"/>
  <c r="T66" i="11"/>
  <c r="G47" i="1"/>
  <c r="G48" i="1"/>
  <c r="G49" i="1"/>
  <c r="G50" i="1"/>
  <c r="G51" i="1"/>
  <c r="G52" i="1"/>
  <c r="G53" i="1"/>
  <c r="G54" i="1"/>
  <c r="G55" i="1"/>
  <c r="G56" i="1"/>
  <c r="G57" i="1"/>
  <c r="G58" i="1"/>
  <c r="L60" i="1"/>
  <c r="O60" i="1" s="1"/>
  <c r="K1" i="4" s="1"/>
  <c r="K47" i="1"/>
  <c r="K48" i="1"/>
  <c r="K49" i="1"/>
  <c r="K51" i="1"/>
  <c r="K52" i="1"/>
  <c r="K53" i="1"/>
  <c r="K54" i="1"/>
  <c r="K55" i="1"/>
  <c r="K56" i="1"/>
  <c r="K57" i="1"/>
  <c r="K58" i="1"/>
  <c r="M60" i="1"/>
  <c r="N60" i="1" s="1"/>
  <c r="J59" i="4" s="1"/>
  <c r="D15" i="12"/>
  <c r="E15" i="12"/>
  <c r="D31" i="12"/>
  <c r="E31" i="12"/>
  <c r="K4" i="13"/>
  <c r="D29" i="13"/>
  <c r="F29" i="13" s="1"/>
  <c r="D30" i="13"/>
  <c r="F30" i="13" s="1"/>
  <c r="D31" i="13"/>
  <c r="F31" i="13" s="1"/>
  <c r="D33" i="13"/>
  <c r="F33" i="13" s="1"/>
  <c r="D34" i="13"/>
  <c r="F34" i="13" s="1"/>
  <c r="E5" i="1"/>
  <c r="E6" i="1"/>
  <c r="G7" i="1"/>
  <c r="I7" i="1"/>
  <c r="G8" i="1"/>
  <c r="G9" i="1"/>
  <c r="G10" i="1"/>
  <c r="C12" i="1"/>
  <c r="E12" i="1"/>
  <c r="G12" i="1"/>
  <c r="I12" i="1"/>
  <c r="C13" i="1"/>
  <c r="E13" i="1"/>
  <c r="G13" i="1"/>
  <c r="I13" i="1"/>
  <c r="G15" i="1"/>
  <c r="I63" i="1"/>
  <c r="I64" i="1"/>
  <c r="I65" i="1"/>
  <c r="I66" i="1"/>
  <c r="I67" i="1"/>
  <c r="I68" i="1"/>
  <c r="I69" i="1"/>
  <c r="I70" i="1"/>
  <c r="I71" i="1"/>
  <c r="I72" i="1"/>
  <c r="I73" i="1"/>
  <c r="I74" i="1"/>
  <c r="L77" i="1"/>
  <c r="M77" i="1"/>
  <c r="L92" i="1"/>
  <c r="M92" i="1"/>
  <c r="L109" i="1"/>
  <c r="M109" i="1"/>
  <c r="K126" i="1"/>
  <c r="L126" i="1"/>
  <c r="M126" i="1"/>
  <c r="M127" i="1"/>
  <c r="N126" i="1"/>
  <c r="G127" i="1"/>
  <c r="G128" i="1" s="1"/>
  <c r="G129" i="1"/>
  <c r="K145" i="1"/>
  <c r="L145" i="1"/>
  <c r="M145" i="1"/>
  <c r="M146" i="1"/>
  <c r="N145" i="1" s="1"/>
  <c r="G146" i="1"/>
  <c r="G147" i="1" s="1"/>
  <c r="G148" i="1"/>
  <c r="K152" i="1"/>
  <c r="K154" i="1"/>
  <c r="K155" i="1"/>
  <c r="K156" i="1"/>
  <c r="K157" i="1"/>
  <c r="K158" i="1"/>
  <c r="K159" i="1"/>
  <c r="K160" i="1"/>
  <c r="L165" i="1"/>
  <c r="M165" i="1"/>
  <c r="M166" i="1"/>
  <c r="N165" i="1"/>
  <c r="G166" i="1"/>
  <c r="G167" i="1" s="1"/>
  <c r="G168" i="1"/>
  <c r="I171" i="1"/>
  <c r="K171" i="1"/>
  <c r="I172" i="1"/>
  <c r="K172" i="1"/>
  <c r="I173" i="1"/>
  <c r="K173" i="1"/>
  <c r="I174" i="1"/>
  <c r="K174" i="1"/>
  <c r="K175" i="1"/>
  <c r="K176" i="1"/>
  <c r="K177" i="1"/>
  <c r="K178" i="1"/>
  <c r="K179" i="1"/>
  <c r="I180" i="1"/>
  <c r="K180" i="1"/>
  <c r="I181" i="1"/>
  <c r="K181" i="1"/>
  <c r="I182" i="1"/>
  <c r="K182" i="1"/>
  <c r="L184" i="1"/>
  <c r="M184" i="1"/>
  <c r="G190" i="1"/>
  <c r="I190" i="1"/>
  <c r="K190" i="1"/>
  <c r="G191" i="1"/>
  <c r="I191" i="1"/>
  <c r="K191" i="1"/>
  <c r="G192" i="1"/>
  <c r="I192" i="1"/>
  <c r="K192" i="1"/>
  <c r="K193" i="1"/>
  <c r="K194" i="1"/>
  <c r="K195" i="1"/>
  <c r="G222" i="1"/>
  <c r="K261" i="1"/>
  <c r="C7" i="13"/>
  <c r="G224" i="1" l="1"/>
  <c r="B39" i="13"/>
  <c r="P56" i="6"/>
  <c r="P56" i="7"/>
  <c r="P56" i="5"/>
  <c r="B4" i="13"/>
  <c r="H64" i="15"/>
  <c r="M56" i="8"/>
  <c r="K203" i="1"/>
  <c r="G76" i="1"/>
  <c r="G1" i="5" s="1"/>
  <c r="K222" i="1"/>
  <c r="B7" i="16"/>
  <c r="F22" i="16" s="1"/>
  <c r="I241" i="1"/>
  <c r="K60" i="1"/>
  <c r="G59" i="4" s="1"/>
  <c r="K242" i="1"/>
  <c r="G60" i="1"/>
  <c r="G1" i="4" s="1"/>
  <c r="I109" i="1"/>
  <c r="G29" i="7" s="1"/>
  <c r="K241" i="1"/>
  <c r="K76" i="1"/>
  <c r="G59" i="5" s="1"/>
  <c r="I64" i="17"/>
  <c r="C7" i="16"/>
  <c r="H64" i="17"/>
  <c r="G185" i="1"/>
  <c r="G186" i="1" s="1"/>
  <c r="F4" i="11" s="1"/>
  <c r="G45" i="1"/>
  <c r="G1" i="3" s="1"/>
  <c r="G203" i="1"/>
  <c r="F4" i="18" s="1"/>
  <c r="G206" i="1"/>
  <c r="G109" i="1"/>
  <c r="G1" i="7" s="1"/>
  <c r="I29" i="1"/>
  <c r="G29" i="2" s="1"/>
  <c r="F30" i="12"/>
  <c r="N222" i="1"/>
  <c r="E30" i="15" s="1"/>
  <c r="G184" i="1"/>
  <c r="G204" i="1"/>
  <c r="G187" i="1"/>
  <c r="K185" i="1"/>
  <c r="K165" i="1"/>
  <c r="F15" i="12"/>
  <c r="F16" i="12" s="1"/>
  <c r="H16" i="12" s="1"/>
  <c r="K29" i="1"/>
  <c r="K184" i="1"/>
  <c r="K204" i="1"/>
  <c r="K92" i="1"/>
  <c r="G59" i="6" s="1"/>
  <c r="I92" i="1"/>
  <c r="G29" i="6" s="1"/>
  <c r="G92" i="1"/>
  <c r="G1" i="6" s="1"/>
  <c r="G29" i="1"/>
  <c r="G1" i="2" s="1"/>
  <c r="K223" i="1"/>
  <c r="M56" i="9"/>
  <c r="M56" i="10"/>
  <c r="K1" i="3"/>
  <c r="P56" i="3" s="1"/>
  <c r="P56" i="4"/>
  <c r="I76" i="1"/>
  <c r="K109" i="1"/>
  <c r="G59" i="7" s="1"/>
  <c r="I60" i="1"/>
  <c r="I45" i="1"/>
  <c r="G29" i="3" s="1"/>
  <c r="J3" i="1"/>
  <c r="B19" i="16"/>
  <c r="G263" i="1"/>
  <c r="G260" i="1"/>
  <c r="G261" i="1"/>
  <c r="G262" i="1" s="1"/>
  <c r="G59" i="2" l="1"/>
  <c r="K45" i="1"/>
  <c r="G59" i="3" s="1"/>
  <c r="O25" i="4"/>
  <c r="O25" i="3"/>
  <c r="H30" i="12"/>
  <c r="O25" i="2"/>
  <c r="G29" i="5"/>
  <c r="G29" i="4"/>
  <c r="F31" i="12"/>
  <c r="O57" i="7"/>
  <c r="O57" i="5"/>
  <c r="O57" i="3"/>
  <c r="O57" i="4"/>
  <c r="O57" i="6"/>
  <c r="G205" i="1"/>
  <c r="F6" i="14" s="1"/>
  <c r="B38" i="13"/>
  <c r="C22" i="13" s="1"/>
  <c r="I44" i="13" l="1"/>
  <c r="C10" i="13"/>
  <c r="S25" i="4"/>
  <c r="S25" i="3"/>
  <c r="P57" i="5"/>
  <c r="P57" i="7"/>
  <c r="P57" i="4"/>
  <c r="P57" i="3"/>
  <c r="P57" i="6"/>
  <c r="S25" i="5"/>
  <c r="C19" i="13" l="1"/>
  <c r="H6" i="13" s="1"/>
  <c r="D41" i="13"/>
  <c r="D35" i="13"/>
  <c r="F35" i="13" s="1"/>
  <c r="D38" i="13"/>
  <c r="F38" i="13" s="1"/>
  <c r="C16" i="13"/>
  <c r="F23" i="16" s="1"/>
  <c r="D32" i="13"/>
  <c r="F32" i="13" s="1"/>
  <c r="D36" i="13"/>
  <c r="F36" i="13" s="1"/>
  <c r="D37" i="13"/>
  <c r="F37" i="13" s="1"/>
  <c r="D40" i="13"/>
  <c r="F40" i="13" s="1"/>
  <c r="C13" i="13"/>
  <c r="D39" i="13"/>
  <c r="F39" i="13" s="1"/>
  <c r="I6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Lasse</author>
  </authors>
  <commentList>
    <comment ref="G23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Lasse:</t>
        </r>
        <r>
          <rPr>
            <sz val="9"/>
            <color indexed="81"/>
            <rFont val="Tahoma"/>
            <family val="2"/>
          </rPr>
          <t xml:space="preserve">
41080 egen avläs</t>
        </r>
      </text>
    </comment>
    <comment ref="F23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Lasse:</t>
        </r>
        <r>
          <rPr>
            <sz val="9"/>
            <color indexed="81"/>
            <rFont val="Tahoma"/>
            <family val="2"/>
          </rPr>
          <t xml:space="preserve">
2879,47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Ravinen</author>
  </authors>
  <commentList>
    <comment ref="F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Ravinen:</t>
        </r>
        <r>
          <rPr>
            <sz val="9"/>
            <color indexed="81"/>
            <rFont val="Tahoma"/>
            <family val="2"/>
          </rPr>
          <t xml:space="preserve">
höjd 1 gr 21-22</t>
        </r>
      </text>
    </comment>
  </commentList>
</comments>
</file>

<file path=xl/sharedStrings.xml><?xml version="1.0" encoding="utf-8"?>
<sst xmlns="http://schemas.openxmlformats.org/spreadsheetml/2006/main" count="599" uniqueCount="185">
  <si>
    <t>mätare 745</t>
  </si>
  <si>
    <t>knr 1764915pin1730</t>
  </si>
  <si>
    <t>NV28294</t>
  </si>
  <si>
    <t>Mätare m3 sydkr</t>
  </si>
  <si>
    <t>sum m3</t>
  </si>
  <si>
    <t>kWhMätare Sydkr Mvh</t>
  </si>
  <si>
    <t>sum kWh</t>
  </si>
  <si>
    <t>Avläst kWhmätare</t>
  </si>
  <si>
    <t xml:space="preserve">Avläst m3 </t>
  </si>
  <si>
    <t>vatten</t>
  </si>
  <si>
    <t>förbr m3</t>
  </si>
  <si>
    <t>fakt värme</t>
  </si>
  <si>
    <t>fakt vatten</t>
  </si>
  <si>
    <t>Medelvatten /hus/mån</t>
  </si>
  <si>
    <t>Medel värme/hu/mån</t>
  </si>
  <si>
    <t>Tim per år</t>
  </si>
  <si>
    <t>tim per mån</t>
  </si>
  <si>
    <t>Obaf34six</t>
  </si>
  <si>
    <t xml:space="preserve">  </t>
  </si>
  <si>
    <t xml:space="preserve">Mätarbyte 2003-11-02 </t>
  </si>
  <si>
    <t>2004-02-16 mätbyte</t>
  </si>
  <si>
    <t>Värmemätarbyte 06-11-07</t>
  </si>
  <si>
    <t>Medel</t>
  </si>
  <si>
    <t>Sum</t>
  </si>
  <si>
    <t xml:space="preserve">Medeleff kW per timme  helår </t>
  </si>
  <si>
    <t>Max eff per tim och hus januari</t>
  </si>
  <si>
    <t>mätarbyte vatten10/2  2</t>
  </si>
  <si>
    <t>medel</t>
  </si>
  <si>
    <t>sum</t>
  </si>
  <si>
    <t>Max eff per tim och husdecemb</t>
  </si>
  <si>
    <t>Service uppsagd 2013-04-11</t>
  </si>
  <si>
    <t>Mätarbyte ny central  8</t>
  </si>
  <si>
    <t>Max eff per tim och husmaxmån</t>
  </si>
  <si>
    <t>Max eff per tim&amp; maxmånad</t>
  </si>
  <si>
    <t>mwh/mån</t>
  </si>
  <si>
    <t>medel / hus</t>
  </si>
  <si>
    <t>Kr</t>
  </si>
  <si>
    <t>Månadskostnd värme och vatten</t>
  </si>
  <si>
    <t>El kostnd</t>
  </si>
  <si>
    <t xml:space="preserve">per hus&amp; mån </t>
  </si>
  <si>
    <t>kr</t>
  </si>
  <si>
    <t>Rep-Uh</t>
  </si>
  <si>
    <t xml:space="preserve">Vatten </t>
  </si>
  <si>
    <t xml:space="preserve">Övrigt = postgiro, försäkring, </t>
  </si>
  <si>
    <t>Värme</t>
  </si>
  <si>
    <t>El</t>
  </si>
  <si>
    <t>övrigt</t>
  </si>
  <si>
    <t>Medel04</t>
  </si>
  <si>
    <t>Medel/hus</t>
  </si>
  <si>
    <t>Övrigt</t>
  </si>
  <si>
    <t>Medel05</t>
  </si>
  <si>
    <t>Medel/hus/mån</t>
  </si>
  <si>
    <t xml:space="preserve">Övrigt = postgiro, försäkring,styrelse, bokföring </t>
  </si>
  <si>
    <t>El fast</t>
  </si>
  <si>
    <t>El förbr</t>
  </si>
  <si>
    <t xml:space="preserve">Sum el </t>
  </si>
  <si>
    <t>Medel07</t>
  </si>
  <si>
    <t>Spar</t>
  </si>
  <si>
    <t>Medel08</t>
  </si>
  <si>
    <t>Spar +/-</t>
  </si>
  <si>
    <t>sum el 09</t>
  </si>
  <si>
    <t>Uh 09</t>
  </si>
  <si>
    <t>Övr 09</t>
  </si>
  <si>
    <t>spar 09</t>
  </si>
  <si>
    <t>Kabeltv 09</t>
  </si>
  <si>
    <t xml:space="preserve">Övrigt = postgiro, försäkring,styrelse, bokföring, kabeltv </t>
  </si>
  <si>
    <t xml:space="preserve">Sum el 2010  </t>
  </si>
  <si>
    <t>Uh 10</t>
  </si>
  <si>
    <t>Övr 10</t>
  </si>
  <si>
    <t>spar 10</t>
  </si>
  <si>
    <t>Kabeltv 10</t>
  </si>
  <si>
    <t>Rep-Uh 1</t>
  </si>
  <si>
    <t>Vatten 2</t>
  </si>
  <si>
    <t>Värme 3</t>
  </si>
  <si>
    <t>El 4</t>
  </si>
  <si>
    <t>Övrigt 5</t>
  </si>
  <si>
    <t>Spar +/- 6</t>
  </si>
  <si>
    <t xml:space="preserve">Sum el 2011  </t>
  </si>
  <si>
    <t>Uh 2011</t>
  </si>
  <si>
    <t>Övr 20111</t>
  </si>
  <si>
    <t>spar 2011</t>
  </si>
  <si>
    <t>Kabeltv 2011</t>
  </si>
  <si>
    <t xml:space="preserve">Sum el 2012 </t>
  </si>
  <si>
    <t>medeleff/tim / hus</t>
  </si>
  <si>
    <t>kW</t>
  </si>
  <si>
    <t>Mån kost</t>
  </si>
  <si>
    <t xml:space="preserve">Sum el 2013 </t>
  </si>
  <si>
    <t>Uh 2013</t>
  </si>
  <si>
    <t>Övr 2013</t>
  </si>
  <si>
    <t>spar 2013</t>
  </si>
  <si>
    <t>Mån kost/ hus</t>
  </si>
  <si>
    <t>Fast -Sydkr kwh</t>
  </si>
  <si>
    <t xml:space="preserve">Kost  sydkr </t>
  </si>
  <si>
    <t>Förbr kost</t>
  </si>
  <si>
    <t>fakt</t>
  </si>
  <si>
    <t xml:space="preserve">jan </t>
  </si>
  <si>
    <t>feb</t>
  </si>
  <si>
    <t>mar</t>
  </si>
  <si>
    <t>apr</t>
  </si>
  <si>
    <t>maj</t>
  </si>
  <si>
    <t>juni</t>
  </si>
  <si>
    <t>juli</t>
  </si>
  <si>
    <t>aug</t>
  </si>
  <si>
    <t>sept</t>
  </si>
  <si>
    <t>okt</t>
  </si>
  <si>
    <t>nov</t>
  </si>
  <si>
    <t>dec</t>
  </si>
  <si>
    <t>sum medel</t>
  </si>
  <si>
    <t>utökad yta</t>
  </si>
  <si>
    <t>merpris /år</t>
  </si>
  <si>
    <t>merpris /mån</t>
  </si>
  <si>
    <t>kost per år2013</t>
  </si>
  <si>
    <t>kWh pris medel</t>
  </si>
  <si>
    <t>Förbr 2005</t>
  </si>
  <si>
    <t>procent mot medel</t>
  </si>
  <si>
    <t>Förbr 2006</t>
  </si>
  <si>
    <t>Förbr 2007</t>
  </si>
  <si>
    <t>Förbr 2008</t>
  </si>
  <si>
    <t>Förbr 2009</t>
  </si>
  <si>
    <t>Förbr 2010</t>
  </si>
  <si>
    <t>Förbr 2011</t>
  </si>
  <si>
    <t>Förbr 2012</t>
  </si>
  <si>
    <t>Förbr 2013</t>
  </si>
  <si>
    <t>Förbr 2014</t>
  </si>
  <si>
    <t>kost per år2014</t>
  </si>
  <si>
    <t>Kabeltv 2013</t>
  </si>
  <si>
    <t>SUM</t>
  </si>
  <si>
    <t>Uh 2014</t>
  </si>
  <si>
    <t>Övr 2014</t>
  </si>
  <si>
    <t>spar 2014</t>
  </si>
  <si>
    <t>Kabeltv 2014</t>
  </si>
  <si>
    <t>Förbr 2015</t>
  </si>
  <si>
    <t>kost per år2015</t>
  </si>
  <si>
    <t>Sum el 2015</t>
  </si>
  <si>
    <t xml:space="preserve">Spar +/- </t>
  </si>
  <si>
    <t>Varav Lån 177</t>
  </si>
  <si>
    <t>sum mån</t>
  </si>
  <si>
    <t>kwh/m2 år vä</t>
  </si>
  <si>
    <t>kwh/m2 år el</t>
  </si>
  <si>
    <t>kWh</t>
  </si>
  <si>
    <t>kWh el perår 2015 central</t>
  </si>
  <si>
    <t>allrum</t>
  </si>
  <si>
    <t>Värmd Yta</t>
  </si>
  <si>
    <t>m2 tot 47x125</t>
  </si>
  <si>
    <t>bottenyta invändigt</t>
  </si>
  <si>
    <t>värme 2015</t>
  </si>
  <si>
    <t>el 2015</t>
  </si>
  <si>
    <t>Normalårskorr-2015-2016 förbrukning värme- el i kWh</t>
  </si>
  <si>
    <t>flöde2015</t>
  </si>
  <si>
    <t>Diff flöde</t>
  </si>
  <si>
    <t>jan</t>
  </si>
  <si>
    <t>I kr</t>
  </si>
  <si>
    <t>Flödespris</t>
  </si>
  <si>
    <t>Sum el 2016</t>
  </si>
  <si>
    <t>ev korr</t>
  </si>
  <si>
    <t>Varav Lån 270</t>
  </si>
  <si>
    <t>Förbr 2016</t>
  </si>
  <si>
    <t>kost per år2016</t>
  </si>
  <si>
    <t>Medel och kost per hus</t>
  </si>
  <si>
    <t>värme 2016-17</t>
  </si>
  <si>
    <t>5 mån spar kWh</t>
  </si>
  <si>
    <t>sum 5 mån</t>
  </si>
  <si>
    <t>el 2016-17</t>
  </si>
  <si>
    <t>flöde2016-17</t>
  </si>
  <si>
    <t>Diff 2015-2016-17</t>
  </si>
  <si>
    <t>15/5Mätarbyte vatten 6</t>
  </si>
  <si>
    <t>Fakt</t>
  </si>
  <si>
    <t>Varav Lån 112</t>
  </si>
  <si>
    <t>Sum el 2017</t>
  </si>
  <si>
    <t>kost per år2017</t>
  </si>
  <si>
    <t>Förbr 2017</t>
  </si>
  <si>
    <t xml:space="preserve"> var kwh/m2 år 2016- 153</t>
  </si>
  <si>
    <t>kundnr 87611</t>
  </si>
  <si>
    <t>mer än 2017</t>
  </si>
  <si>
    <t>kost per år2018</t>
  </si>
  <si>
    <t>kWh vä perår 2018</t>
  </si>
  <si>
    <t>Förbr 2018</t>
  </si>
  <si>
    <t>kWh pris 2018</t>
  </si>
  <si>
    <t>KWhmer än 2017</t>
  </si>
  <si>
    <t>Sum el 2018</t>
  </si>
  <si>
    <t>Övrigt = postgiro, försäkring,styrelse, bokföring</t>
  </si>
  <si>
    <t>kost per år2019</t>
  </si>
  <si>
    <t>Förbr 2019</t>
  </si>
  <si>
    <t>kWh pris 2019</t>
  </si>
  <si>
    <t>Femton års medel per hus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</si>
</sst>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_ ;[Red]\-0.00\ "/>
    <numFmt numFmtId="166" formatCode="0_ ;[Red]\-0\ "/>
    <numFmt numFmtId="167" formatCode="#,##0\ _k_r"/>
  </numFmts>
  <fonts count="10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57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4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left"/>
    </xf>
    <xf numFmtId="0" fontId="3" fillId="0" borderId="0" xfId="0" applyFont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/>
    <xf numFmtId="0" fontId="4" fillId="0" borderId="0" xfId="0" applyFont="1"/>
    <xf numFmtId="0" fontId="5" fillId="0" borderId="0" xfId="0" applyFont="1"/>
    <xf numFmtId="1" fontId="0" fillId="0" borderId="0" xfId="0" applyNumberFormat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2" fontId="0" fillId="0" borderId="0" xfId="0" applyNumberFormat="1"/>
    <xf numFmtId="0" fontId="0" fillId="0" borderId="8" xfId="0" applyBorder="1"/>
    <xf numFmtId="0" fontId="0" fillId="0" borderId="9" xfId="0" applyBorder="1"/>
    <xf numFmtId="2" fontId="0" fillId="0" borderId="9" xfId="0" applyNumberFormat="1" applyBorder="1"/>
    <xf numFmtId="0" fontId="0" fillId="0" borderId="10" xfId="0" applyBorder="1"/>
    <xf numFmtId="0" fontId="0" fillId="0" borderId="1" xfId="0" applyBorder="1"/>
    <xf numFmtId="0" fontId="0" fillId="0" borderId="11" xfId="0" applyBorder="1"/>
    <xf numFmtId="164" fontId="0" fillId="0" borderId="11" xfId="0" applyNumberFormat="1" applyBorder="1"/>
    <xf numFmtId="0" fontId="0" fillId="0" borderId="2" xfId="0" applyBorder="1"/>
    <xf numFmtId="0" fontId="0" fillId="0" borderId="14" xfId="0" applyBorder="1"/>
    <xf numFmtId="0" fontId="0" fillId="0" borderId="15" xfId="0" applyBorder="1"/>
    <xf numFmtId="2" fontId="0" fillId="0" borderId="15" xfId="0" applyNumberFormat="1" applyBorder="1"/>
    <xf numFmtId="0" fontId="6" fillId="0" borderId="0" xfId="0" applyFont="1"/>
    <xf numFmtId="40" fontId="0" fillId="0" borderId="0" xfId="0" applyNumberFormat="1"/>
    <xf numFmtId="1" fontId="7" fillId="0" borderId="0" xfId="0" applyNumberFormat="1" applyFont="1"/>
    <xf numFmtId="165" fontId="0" fillId="0" borderId="0" xfId="0" applyNumberFormat="1" applyAlignment="1">
      <alignment horizontal="right"/>
    </xf>
    <xf numFmtId="1" fontId="0" fillId="2" borderId="0" xfId="0" applyNumberFormat="1" applyFill="1"/>
    <xf numFmtId="1" fontId="0" fillId="3" borderId="0" xfId="0" applyNumberFormat="1" applyFill="1"/>
    <xf numFmtId="0" fontId="0" fillId="3" borderId="0" xfId="0" applyFill="1"/>
    <xf numFmtId="166" fontId="0" fillId="0" borderId="0" xfId="0" applyNumberFormat="1"/>
    <xf numFmtId="1" fontId="2" fillId="0" borderId="0" xfId="0" applyNumberFormat="1" applyFont="1"/>
    <xf numFmtId="1" fontId="0" fillId="0" borderId="11" xfId="0" applyNumberFormat="1" applyBorder="1"/>
    <xf numFmtId="0" fontId="0" fillId="0" borderId="0" xfId="0" applyAlignment="1">
      <alignment horizontal="right"/>
    </xf>
    <xf numFmtId="0" fontId="0" fillId="0" borderId="17" xfId="0" applyBorder="1"/>
    <xf numFmtId="167" fontId="0" fillId="0" borderId="0" xfId="0" applyNumberFormat="1"/>
    <xf numFmtId="167" fontId="2" fillId="0" borderId="0" xfId="0" applyNumberFormat="1" applyFont="1"/>
    <xf numFmtId="167" fontId="0" fillId="0" borderId="0" xfId="0" applyNumberFormat="1" applyAlignment="1">
      <alignment horizontal="left"/>
    </xf>
    <xf numFmtId="167" fontId="0" fillId="0" borderId="4" xfId="0" applyNumberFormat="1" applyBorder="1" applyAlignment="1">
      <alignment horizontal="left"/>
    </xf>
    <xf numFmtId="167" fontId="0" fillId="0" borderId="9" xfId="0" applyNumberFormat="1" applyBorder="1"/>
    <xf numFmtId="167" fontId="0" fillId="0" borderId="11" xfId="0" applyNumberFormat="1" applyBorder="1" applyAlignment="1">
      <alignment horizontal="left"/>
    </xf>
    <xf numFmtId="167" fontId="0" fillId="0" borderId="15" xfId="0" applyNumberFormat="1" applyBorder="1"/>
    <xf numFmtId="167" fontId="0" fillId="0" borderId="11" xfId="0" applyNumberFormat="1" applyBorder="1"/>
    <xf numFmtId="167" fontId="0" fillId="0" borderId="17" xfId="0" applyNumberFormat="1" applyBorder="1"/>
    <xf numFmtId="167" fontId="0" fillId="0" borderId="5" xfId="0" applyNumberFormat="1" applyBorder="1"/>
    <xf numFmtId="167" fontId="0" fillId="0" borderId="7" xfId="0" applyNumberFormat="1" applyBorder="1"/>
    <xf numFmtId="167" fontId="0" fillId="0" borderId="10" xfId="0" applyNumberFormat="1" applyBorder="1"/>
    <xf numFmtId="167" fontId="0" fillId="0" borderId="12" xfId="0" applyNumberFormat="1" applyBorder="1"/>
    <xf numFmtId="167" fontId="0" fillId="0" borderId="13" xfId="0" applyNumberFormat="1" applyBorder="1"/>
    <xf numFmtId="167" fontId="0" fillId="0" borderId="16" xfId="0" applyNumberFormat="1" applyBorder="1"/>
    <xf numFmtId="164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1" fontId="0" fillId="6" borderId="0" xfId="0" applyNumberFormat="1" applyFill="1"/>
    <xf numFmtId="0" fontId="6" fillId="6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66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Fjärrvärme kWh start 040216
</a:t>
            </a:r>
          </a:p>
        </c:rich>
      </c:tx>
      <c:layout>
        <c:manualLayout>
          <c:xMode val="edge"/>
          <c:yMode val="edge"/>
          <c:x val="0.30867360329958754"/>
          <c:y val="4.28211586901763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2755888494928"/>
          <c:y val="0.13686057504776636"/>
          <c:w val="0.84098693020515292"/>
          <c:h val="0.7371958983716455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01B-4AA5-925D-6C90E7985A1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'Vatten Värme'!$G$17:$G$27</c:f>
              <c:numCache>
                <c:formatCode>General</c:formatCode>
                <c:ptCount val="11"/>
                <c:pt idx="0">
                  <c:v>35510</c:v>
                </c:pt>
                <c:pt idx="1">
                  <c:v>133370</c:v>
                </c:pt>
                <c:pt idx="2">
                  <c:v>84130</c:v>
                </c:pt>
                <c:pt idx="3">
                  <c:v>43870.000000000007</c:v>
                </c:pt>
                <c:pt idx="4">
                  <c:v>33639.999999999985</c:v>
                </c:pt>
                <c:pt idx="5">
                  <c:v>26330.00000000004</c:v>
                </c:pt>
                <c:pt idx="6">
                  <c:v>21810.000000000004</c:v>
                </c:pt>
                <c:pt idx="7">
                  <c:v>49919.999999999956</c:v>
                </c:pt>
                <c:pt idx="8">
                  <c:v>73380</c:v>
                </c:pt>
                <c:pt idx="9">
                  <c:v>117430</c:v>
                </c:pt>
                <c:pt idx="10">
                  <c:v>130850.00000000003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B-4AA5-925D-6C90E7985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746792"/>
        <c:axId val="1"/>
      </c:lineChart>
      <c:catAx>
        <c:axId val="313746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37467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48622366288493"/>
          <c:y val="8.0000120192488269E-2"/>
          <c:w val="0.72933549432739064"/>
          <c:h val="0.7815396357266162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D2B-443C-8718-69D769BB188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'Vatten Värme'!$L$31:$L$43</c:f>
              <c:numCache>
                <c:formatCode>General</c:formatCode>
                <c:ptCount val="13"/>
                <c:pt idx="0">
                  <c:v>63662</c:v>
                </c:pt>
                <c:pt idx="1">
                  <c:v>58434</c:v>
                </c:pt>
                <c:pt idx="2">
                  <c:v>69456</c:v>
                </c:pt>
                <c:pt idx="3">
                  <c:v>41726</c:v>
                </c:pt>
                <c:pt idx="4">
                  <c:v>29625</c:v>
                </c:pt>
                <c:pt idx="5">
                  <c:v>28076</c:v>
                </c:pt>
                <c:pt idx="6">
                  <c:v>21103</c:v>
                </c:pt>
                <c:pt idx="7">
                  <c:v>28032</c:v>
                </c:pt>
                <c:pt idx="8">
                  <c:v>28630</c:v>
                </c:pt>
                <c:pt idx="9">
                  <c:v>43257</c:v>
                </c:pt>
                <c:pt idx="10">
                  <c:v>51911</c:v>
                </c:pt>
                <c:pt idx="11">
                  <c:v>69256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2B-443C-8718-69D769BB188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'Vatten Värme'!$M$31:$M$43</c:f>
              <c:numCache>
                <c:formatCode>0</c:formatCode>
                <c:ptCount val="13"/>
                <c:pt idx="0">
                  <c:v>12466</c:v>
                </c:pt>
                <c:pt idx="1">
                  <c:v>11439</c:v>
                </c:pt>
                <c:pt idx="2">
                  <c:v>13689</c:v>
                </c:pt>
                <c:pt idx="3" formatCode="General">
                  <c:v>13106</c:v>
                </c:pt>
                <c:pt idx="4" formatCode="General">
                  <c:v>11696</c:v>
                </c:pt>
                <c:pt idx="5" formatCode="General">
                  <c:v>14315</c:v>
                </c:pt>
                <c:pt idx="6" formatCode="General">
                  <c:v>13477</c:v>
                </c:pt>
                <c:pt idx="7" formatCode="General">
                  <c:v>11853</c:v>
                </c:pt>
                <c:pt idx="8" formatCode="General">
                  <c:v>13489</c:v>
                </c:pt>
                <c:pt idx="9" formatCode="General">
                  <c:v>12786</c:v>
                </c:pt>
                <c:pt idx="10" formatCode="General">
                  <c:v>16365</c:v>
                </c:pt>
                <c:pt idx="11" formatCode="General">
                  <c:v>11454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2B-443C-8718-69D769BB1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362480"/>
        <c:axId val="1"/>
      </c:lineChart>
      <c:catAx>
        <c:axId val="31536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53624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223662884927066"/>
          <c:y val="0.40615449222693312"/>
          <c:w val="0.12479740680713125"/>
          <c:h val="0.1323080153442357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431036317067322E-2"/>
          <c:y val="8.2802547770700632E-2"/>
          <c:w val="0.73983857316846602"/>
          <c:h val="0.7738853503184713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EL!$A$18:$A$30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00-41B4-B3E6-BA73EF2D51A2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EL!$B$18:$B$30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00-41B4-B3E6-BA73EF2D51A2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EL!$C$18:$C$30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00-41B4-B3E6-BA73EF2D51A2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EL!$D$18:$D$30</c:f>
              <c:numCache>
                <c:formatCode>General</c:formatCode>
                <c:ptCount val="13"/>
                <c:pt idx="0">
                  <c:v>602</c:v>
                </c:pt>
                <c:pt idx="1">
                  <c:v>604</c:v>
                </c:pt>
                <c:pt idx="2">
                  <c:v>499</c:v>
                </c:pt>
                <c:pt idx="3">
                  <c:v>484</c:v>
                </c:pt>
                <c:pt idx="4">
                  <c:v>365</c:v>
                </c:pt>
                <c:pt idx="5">
                  <c:v>379</c:v>
                </c:pt>
                <c:pt idx="6">
                  <c:v>368</c:v>
                </c:pt>
                <c:pt idx="7">
                  <c:v>393</c:v>
                </c:pt>
                <c:pt idx="8">
                  <c:v>428</c:v>
                </c:pt>
                <c:pt idx="9">
                  <c:v>102</c:v>
                </c:pt>
                <c:pt idx="10">
                  <c:v>470</c:v>
                </c:pt>
                <c:pt idx="11">
                  <c:v>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00-41B4-B3E6-BA73EF2D51A2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EL!$E$18:$E$30</c:f>
              <c:numCache>
                <c:formatCode>General</c:formatCode>
                <c:ptCount val="13"/>
                <c:pt idx="0">
                  <c:v>2783</c:v>
                </c:pt>
                <c:pt idx="2">
                  <c:v>2293</c:v>
                </c:pt>
                <c:pt idx="4">
                  <c:v>2223</c:v>
                </c:pt>
                <c:pt idx="6">
                  <c:v>2453</c:v>
                </c:pt>
                <c:pt idx="8">
                  <c:v>2456</c:v>
                </c:pt>
                <c:pt idx="10">
                  <c:v>2260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00-41B4-B3E6-BA73EF2D5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364120"/>
        <c:axId val="1"/>
      </c:lineChart>
      <c:catAx>
        <c:axId val="315364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53641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78998356912695"/>
          <c:y val="0.30254777070063693"/>
          <c:w val="0.12520342274288887"/>
          <c:h val="0.33757961783439489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448763250883394"/>
          <c:y val="0.18373493975903615"/>
          <c:w val="0.37279151943462896"/>
          <c:h val="0.63554216867469882"/>
        </c:manualLayout>
      </c:layout>
      <c:pieChart>
        <c:varyColors val="1"/>
        <c:ser>
          <c:idx val="0"/>
          <c:order val="0"/>
          <c:spPr>
            <a:solidFill>
              <a:srgbClr val="99CC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110-481A-A5F0-9F1833113E9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10-481A-A5F0-9F1833113E9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110-481A-A5F0-9F1833113E9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10-481A-A5F0-9F1833113E9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110-481A-A5F0-9F1833113E9F}"/>
              </c:ext>
            </c:extLst>
          </c:dPt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3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10-481A-A5F0-9F1833113E9F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3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10-481A-A5F0-9F1833113E9F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3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10-481A-A5F0-9F1833113E9F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3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10-481A-A5F0-9F1833113E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diag05!$P$54:$P$58</c:f>
              <c:numCache>
                <c:formatCode>0</c:formatCode>
                <c:ptCount val="5"/>
                <c:pt idx="0" formatCode="General">
                  <c:v>46</c:v>
                </c:pt>
                <c:pt idx="1">
                  <c:v>276.83510638297872</c:v>
                </c:pt>
                <c:pt idx="2">
                  <c:v>945.33333333333326</c:v>
                </c:pt>
                <c:pt idx="3">
                  <c:v>34.859929078014183</c:v>
                </c:pt>
                <c:pt idx="4" formatCode="General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10-481A-A5F0-9F1833113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3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Fjärrvärme kWh start 060120
</a:t>
            </a:r>
          </a:p>
        </c:rich>
      </c:tx>
      <c:layout>
        <c:manualLayout>
          <c:xMode val="edge"/>
          <c:yMode val="edge"/>
          <c:x val="0.3250978023065712"/>
          <c:y val="3.27455919395465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43831238717618"/>
          <c:y val="0.12930389998479405"/>
          <c:w val="0.82921597739164266"/>
          <c:h val="0.7447525734346178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495-4C24-ACAA-16EE765B33D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'Vatten Värme'!$G$47:$G$58</c:f>
              <c:numCache>
                <c:formatCode>General</c:formatCode>
                <c:ptCount val="12"/>
                <c:pt idx="0">
                  <c:v>163050.00000000017</c:v>
                </c:pt>
                <c:pt idx="1">
                  <c:v>138369.99999999988</c:v>
                </c:pt>
                <c:pt idx="2">
                  <c:v>156830.00000000015</c:v>
                </c:pt>
                <c:pt idx="3">
                  <c:v>140210.00000000003</c:v>
                </c:pt>
                <c:pt idx="4">
                  <c:v>28599.999999999909</c:v>
                </c:pt>
                <c:pt idx="5">
                  <c:v>30610.000000000127</c:v>
                </c:pt>
                <c:pt idx="6">
                  <c:v>19229.999999999563</c:v>
                </c:pt>
                <c:pt idx="7">
                  <c:v>20170.000000000073</c:v>
                </c:pt>
                <c:pt idx="8">
                  <c:v>34920.000000000073</c:v>
                </c:pt>
                <c:pt idx="9">
                  <c:v>62630.000000000109</c:v>
                </c:pt>
                <c:pt idx="10">
                  <c:v>44590.000000000146</c:v>
                </c:pt>
                <c:pt idx="11">
                  <c:v>193500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95-4C24-ACAA-16EE765B3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388232"/>
        <c:axId val="1"/>
      </c:lineChart>
      <c:catAx>
        <c:axId val="317388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73882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Flödesförbrukning start 060120
</a:t>
            </a:r>
          </a:p>
        </c:rich>
      </c:tx>
      <c:layout>
        <c:manualLayout>
          <c:xMode val="edge"/>
          <c:yMode val="edge"/>
          <c:x val="0.30429142391011266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03127541810299"/>
          <c:y val="0.12369553805774275"/>
          <c:w val="0.82704852400602069"/>
          <c:h val="0.755823546153116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22E-4D7B-BB7D-7620B8F0ED1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'Vatten Värme'!$I$47:$I$58</c:f>
              <c:numCache>
                <c:formatCode>General</c:formatCode>
                <c:ptCount val="12"/>
                <c:pt idx="0">
                  <c:v>3330.5</c:v>
                </c:pt>
                <c:pt idx="1">
                  <c:v>2878</c:v>
                </c:pt>
                <c:pt idx="2">
                  <c:v>3301</c:v>
                </c:pt>
                <c:pt idx="3">
                  <c:v>2511</c:v>
                </c:pt>
                <c:pt idx="4">
                  <c:v>1388</c:v>
                </c:pt>
                <c:pt idx="5">
                  <c:v>917</c:v>
                </c:pt>
                <c:pt idx="6">
                  <c:v>676</c:v>
                </c:pt>
                <c:pt idx="7">
                  <c:v>689</c:v>
                </c:pt>
                <c:pt idx="8">
                  <c:v>1034</c:v>
                </c:pt>
                <c:pt idx="9">
                  <c:v>1615</c:v>
                </c:pt>
                <c:pt idx="10">
                  <c:v>1034</c:v>
                </c:pt>
                <c:pt idx="11">
                  <c:v>4598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2E-4D7B-BB7D-7620B8F0E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384952"/>
        <c:axId val="1"/>
      </c:lineChart>
      <c:catAx>
        <c:axId val="317384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73849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64944076398772"/>
          <c:y val="0.69397666255573476"/>
          <c:w val="0.13524070869554827"/>
          <c:h val="6.2650602409638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Vattenförbrukning start 060120
</a:t>
            </a:r>
          </a:p>
        </c:rich>
      </c:tx>
      <c:layout>
        <c:manualLayout>
          <c:xMode val="edge"/>
          <c:yMode val="edge"/>
          <c:x val="0.31079337449528821"/>
          <c:y val="3.25814536340852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03127541810299"/>
          <c:y val="0.14369388037021691"/>
          <c:w val="0.80234111178235357"/>
          <c:h val="0.73099494142179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'Vatten Värme'!$K$47:$K$58</c:f>
              <c:numCache>
                <c:formatCode>General</c:formatCode>
                <c:ptCount val="12"/>
                <c:pt idx="0">
                  <c:v>751</c:v>
                </c:pt>
                <c:pt idx="1">
                  <c:v>623</c:v>
                </c:pt>
                <c:pt idx="2">
                  <c:v>424</c:v>
                </c:pt>
                <c:pt idx="3">
                  <c:v>1022</c:v>
                </c:pt>
                <c:pt idx="4">
                  <c:v>594</c:v>
                </c:pt>
                <c:pt idx="5">
                  <c:v>640</c:v>
                </c:pt>
                <c:pt idx="6">
                  <c:v>659</c:v>
                </c:pt>
                <c:pt idx="7">
                  <c:v>659</c:v>
                </c:pt>
                <c:pt idx="8">
                  <c:v>620</c:v>
                </c:pt>
                <c:pt idx="9">
                  <c:v>610</c:v>
                </c:pt>
                <c:pt idx="10">
                  <c:v>695</c:v>
                </c:pt>
                <c:pt idx="11">
                  <c:v>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10-4B11-A7E4-6A5C8DEC8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386264"/>
        <c:axId val="1"/>
      </c:lineChart>
      <c:catAx>
        <c:axId val="317386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73862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14749017881217"/>
          <c:y val="0.6791995737374934"/>
          <c:w val="0.1456438296318292"/>
          <c:h val="6.516317039317454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48622366288493"/>
          <c:y val="8.0000120192488269E-2"/>
          <c:w val="0.72933549432739064"/>
          <c:h val="0.7815396357266162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552-48B0-A603-B3E9238ED8D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'Vatten Värme'!$L$47:$L$58</c:f>
              <c:numCache>
                <c:formatCode>General</c:formatCode>
                <c:ptCount val="12"/>
                <c:pt idx="0">
                  <c:v>66305</c:v>
                </c:pt>
                <c:pt idx="1">
                  <c:v>69249</c:v>
                </c:pt>
                <c:pt idx="2">
                  <c:v>75185</c:v>
                </c:pt>
                <c:pt idx="3">
                  <c:v>55069</c:v>
                </c:pt>
                <c:pt idx="4">
                  <c:v>27877</c:v>
                </c:pt>
                <c:pt idx="5">
                  <c:v>26302</c:v>
                </c:pt>
                <c:pt idx="6">
                  <c:v>23978</c:v>
                </c:pt>
                <c:pt idx="7">
                  <c:v>24355</c:v>
                </c:pt>
                <c:pt idx="8">
                  <c:v>30599</c:v>
                </c:pt>
                <c:pt idx="9">
                  <c:v>40000</c:v>
                </c:pt>
                <c:pt idx="10">
                  <c:v>58090</c:v>
                </c:pt>
                <c:pt idx="11">
                  <c:v>61007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52-48B0-A603-B3E9238ED8D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'Vatten Värme'!$M$47:$M$58</c:f>
              <c:numCache>
                <c:formatCode>General</c:formatCode>
                <c:ptCount val="12"/>
                <c:pt idx="0">
                  <c:v>12053</c:v>
                </c:pt>
                <c:pt idx="1">
                  <c:v>12984</c:v>
                </c:pt>
                <c:pt idx="2">
                  <c:v>12618</c:v>
                </c:pt>
                <c:pt idx="3">
                  <c:v>13351</c:v>
                </c:pt>
                <c:pt idx="4">
                  <c:v>12159</c:v>
                </c:pt>
                <c:pt idx="5">
                  <c:v>13642</c:v>
                </c:pt>
                <c:pt idx="6">
                  <c:v>13581</c:v>
                </c:pt>
                <c:pt idx="7">
                  <c:v>12480</c:v>
                </c:pt>
                <c:pt idx="8">
                  <c:v>10475</c:v>
                </c:pt>
                <c:pt idx="9">
                  <c:v>11623</c:v>
                </c:pt>
                <c:pt idx="10">
                  <c:v>12464</c:v>
                </c:pt>
                <c:pt idx="11">
                  <c:v>2263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52-48B0-A603-B3E9238ED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390200"/>
        <c:axId val="1"/>
      </c:lineChart>
      <c:catAx>
        <c:axId val="317390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73902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223662884927066"/>
          <c:y val="0.40615449222693312"/>
          <c:w val="0.12479740680713125"/>
          <c:h val="0.1323080153442357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431036317067322E-2"/>
          <c:y val="8.2802547770700632E-2"/>
          <c:w val="0.73983857316846602"/>
          <c:h val="0.7738853503184713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EL!$A$18:$A$30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51-4C05-B721-EA86E1AE13A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EL!$B$18:$B$30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51-4C05-B721-EA86E1AE13A3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EL!$C$18:$C$30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51-4C05-B721-EA86E1AE13A3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EL!$D$18:$D$30</c:f>
              <c:numCache>
                <c:formatCode>General</c:formatCode>
                <c:ptCount val="13"/>
                <c:pt idx="0">
                  <c:v>602</c:v>
                </c:pt>
                <c:pt idx="1">
                  <c:v>604</c:v>
                </c:pt>
                <c:pt idx="2">
                  <c:v>499</c:v>
                </c:pt>
                <c:pt idx="3">
                  <c:v>484</c:v>
                </c:pt>
                <c:pt idx="4">
                  <c:v>365</c:v>
                </c:pt>
                <c:pt idx="5">
                  <c:v>379</c:v>
                </c:pt>
                <c:pt idx="6">
                  <c:v>368</c:v>
                </c:pt>
                <c:pt idx="7">
                  <c:v>393</c:v>
                </c:pt>
                <c:pt idx="8">
                  <c:v>428</c:v>
                </c:pt>
                <c:pt idx="9">
                  <c:v>102</c:v>
                </c:pt>
                <c:pt idx="10">
                  <c:v>470</c:v>
                </c:pt>
                <c:pt idx="11">
                  <c:v>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51-4C05-B721-EA86E1AE13A3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EL!$E$18:$E$30</c:f>
              <c:numCache>
                <c:formatCode>General</c:formatCode>
                <c:ptCount val="13"/>
                <c:pt idx="0">
                  <c:v>2783</c:v>
                </c:pt>
                <c:pt idx="2">
                  <c:v>2293</c:v>
                </c:pt>
                <c:pt idx="4">
                  <c:v>2223</c:v>
                </c:pt>
                <c:pt idx="6">
                  <c:v>2453</c:v>
                </c:pt>
                <c:pt idx="8">
                  <c:v>2456</c:v>
                </c:pt>
                <c:pt idx="10">
                  <c:v>2260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951-4C05-B721-EA86E1AE1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393480"/>
        <c:axId val="1"/>
      </c:lineChart>
      <c:catAx>
        <c:axId val="317393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73934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78998356912695"/>
          <c:y val="0.30254777070063693"/>
          <c:w val="0.12520342274288887"/>
          <c:h val="0.33757961783439489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501766784452296"/>
          <c:y val="9.9397590361445784E-2"/>
          <c:w val="0.4717314487632509"/>
          <c:h val="0.80421686746987953"/>
        </c:manualLayout>
      </c:layout>
      <c:pieChart>
        <c:varyColors val="1"/>
        <c:ser>
          <c:idx val="0"/>
          <c:order val="0"/>
          <c:spPr>
            <a:solidFill>
              <a:srgbClr val="99CC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E18-4862-87D5-6D5DAA091F3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E18-4862-87D5-6D5DAA091F3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E18-4862-87D5-6D5DAA091F3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E18-4862-87D5-6D5DAA091F3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E18-4862-87D5-6D5DAA091F37}"/>
              </c:ext>
            </c:extLst>
          </c:dPt>
          <c:val>
            <c:numRef>
              <c:f>'dig06'!$Q$54:$Q$58</c:f>
              <c:numCache>
                <c:formatCode>General</c:formatCode>
                <c:ptCount val="5"/>
                <c:pt idx="0">
                  <c:v>55</c:v>
                </c:pt>
                <c:pt idx="1">
                  <c:v>248</c:v>
                </c:pt>
                <c:pt idx="2">
                  <c:v>989</c:v>
                </c:pt>
                <c:pt idx="3">
                  <c:v>36</c:v>
                </c:pt>
                <c:pt idx="4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18-4862-87D5-6D5DAA091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3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Fjärrvärme kWh start 070101
</a:t>
            </a:r>
          </a:p>
        </c:rich>
      </c:tx>
      <c:layout>
        <c:manualLayout>
          <c:xMode val="edge"/>
          <c:yMode val="edge"/>
          <c:x val="0.32822517874920804"/>
          <c:y val="3.27455919395465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43693930213734"/>
          <c:y val="0.13602094448521387"/>
          <c:w val="0.83567582787783701"/>
          <c:h val="0.738035528934198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0AB-4D18-8F15-4C5209A561A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'Vatten Värme'!$G$63:$G$74</c:f>
              <c:numCache>
                <c:formatCode>General</c:formatCode>
                <c:ptCount val="12"/>
                <c:pt idx="0">
                  <c:v>97509.999999999767</c:v>
                </c:pt>
                <c:pt idx="1">
                  <c:v>147630.00000000012</c:v>
                </c:pt>
                <c:pt idx="2">
                  <c:v>102989.99999999978</c:v>
                </c:pt>
                <c:pt idx="3">
                  <c:v>88670.000000000073</c:v>
                </c:pt>
                <c:pt idx="4">
                  <c:v>60200.000000000276</c:v>
                </c:pt>
                <c:pt idx="5">
                  <c:v>29699.999999999818</c:v>
                </c:pt>
                <c:pt idx="6">
                  <c:v>19099.999999999909</c:v>
                </c:pt>
                <c:pt idx="7">
                  <c:v>24099.999999999909</c:v>
                </c:pt>
                <c:pt idx="8">
                  <c:v>47600.000000000364</c:v>
                </c:pt>
                <c:pt idx="9">
                  <c:v>102539.99999999997</c:v>
                </c:pt>
                <c:pt idx="10">
                  <c:v>115230.00000000001</c:v>
                </c:pt>
                <c:pt idx="11">
                  <c:v>116039.99999999997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AB-4D18-8F15-4C5209A56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360512"/>
        <c:axId val="1"/>
      </c:lineChart>
      <c:catAx>
        <c:axId val="31536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536051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Flödesförbrukning start 040216
</a:t>
            </a:r>
          </a:p>
        </c:rich>
      </c:tx>
      <c:layout>
        <c:manualLayout>
          <c:xMode val="edge"/>
          <c:yMode val="edge"/>
          <c:x val="0.3073980930955059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31639087685776"/>
          <c:y val="0.13253087942320457"/>
          <c:w val="0.8282316942525042"/>
          <c:h val="0.746988204787654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4F1-4959-9317-E9D8094A2AF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'Vatten Värme'!$I$17:$I$27</c:f>
              <c:numCache>
                <c:formatCode>General</c:formatCode>
                <c:ptCount val="11"/>
                <c:pt idx="0">
                  <c:v>640.1</c:v>
                </c:pt>
                <c:pt idx="1">
                  <c:v>2434.1</c:v>
                </c:pt>
                <c:pt idx="2">
                  <c:v>1666.1000000000004</c:v>
                </c:pt>
                <c:pt idx="3">
                  <c:v>953.69999999999982</c:v>
                </c:pt>
                <c:pt idx="4">
                  <c:v>827.19999999999982</c:v>
                </c:pt>
                <c:pt idx="5">
                  <c:v>685.90000000000055</c:v>
                </c:pt>
                <c:pt idx="6">
                  <c:v>620.19999999999982</c:v>
                </c:pt>
                <c:pt idx="7">
                  <c:v>1231.3000000000002</c:v>
                </c:pt>
                <c:pt idx="8">
                  <c:v>1662</c:v>
                </c:pt>
                <c:pt idx="9">
                  <c:v>2447.8999999999996</c:v>
                </c:pt>
                <c:pt idx="10">
                  <c:v>2742.2999999999993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F1-4959-9317-E9D8094A2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749088"/>
        <c:axId val="1"/>
      </c:lineChart>
      <c:catAx>
        <c:axId val="31374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37490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45971932079921"/>
          <c:y val="0.78795281915061821"/>
          <c:w val="0.13265319513632223"/>
          <c:h val="6.2650602409638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Flödesförbrukning start 070101
</a:t>
            </a:r>
          </a:p>
        </c:rich>
      </c:tx>
      <c:layout>
        <c:manualLayout>
          <c:xMode val="edge"/>
          <c:yMode val="edge"/>
          <c:x val="0.30779095141842899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44840488356691"/>
          <c:y val="0.11405698384087529"/>
          <c:w val="0.79608437834159618"/>
          <c:h val="0.7654621003699838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63D-49ED-8976-A81DA0AB13B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'Vatten Värme'!$I$63:$I$74</c:f>
              <c:numCache>
                <c:formatCode>General</c:formatCode>
                <c:ptCount val="12"/>
                <c:pt idx="0">
                  <c:v>2215</c:v>
                </c:pt>
                <c:pt idx="1">
                  <c:v>3286</c:v>
                </c:pt>
                <c:pt idx="2">
                  <c:v>2372</c:v>
                </c:pt>
                <c:pt idx="3">
                  <c:v>2094</c:v>
                </c:pt>
                <c:pt idx="4">
                  <c:v>1527</c:v>
                </c:pt>
                <c:pt idx="5">
                  <c:v>901</c:v>
                </c:pt>
                <c:pt idx="6">
                  <c:v>778</c:v>
                </c:pt>
                <c:pt idx="7">
                  <c:v>722</c:v>
                </c:pt>
                <c:pt idx="8">
                  <c:v>1251</c:v>
                </c:pt>
                <c:pt idx="9">
                  <c:v>2716</c:v>
                </c:pt>
                <c:pt idx="10">
                  <c:v>2897</c:v>
                </c:pt>
                <c:pt idx="11">
                  <c:v>2822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3D-49ED-8976-A81DA0AB1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052960"/>
        <c:axId val="1"/>
      </c:lineChart>
      <c:catAx>
        <c:axId val="31105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10529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269583639209843"/>
          <c:y val="0.69397666255573476"/>
          <c:w val="0.13282261173292031"/>
          <c:h val="6.2650602409638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Vattenförbrukning start 070101
</a:t>
            </a:r>
          </a:p>
        </c:rich>
      </c:tx>
      <c:layout>
        <c:manualLayout>
          <c:xMode val="edge"/>
          <c:yMode val="edge"/>
          <c:x val="0.31417664745929746"/>
          <c:y val="3.25814536340852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954137674281705E-2"/>
          <c:y val="0.12782086449720104"/>
          <c:w val="0.81268718804785423"/>
          <c:h val="0.7468679572948118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'Vatten Värme'!$K$63:$K$74</c:f>
              <c:numCache>
                <c:formatCode>General</c:formatCode>
                <c:ptCount val="12"/>
                <c:pt idx="0">
                  <c:v>483</c:v>
                </c:pt>
                <c:pt idx="1">
                  <c:v>618</c:v>
                </c:pt>
                <c:pt idx="2">
                  <c:v>570</c:v>
                </c:pt>
                <c:pt idx="3">
                  <c:v>631</c:v>
                </c:pt>
                <c:pt idx="4">
                  <c:v>617</c:v>
                </c:pt>
                <c:pt idx="5">
                  <c:v>651</c:v>
                </c:pt>
                <c:pt idx="6">
                  <c:v>555</c:v>
                </c:pt>
                <c:pt idx="7">
                  <c:v>572</c:v>
                </c:pt>
                <c:pt idx="8">
                  <c:v>658</c:v>
                </c:pt>
                <c:pt idx="9">
                  <c:v>579</c:v>
                </c:pt>
                <c:pt idx="10">
                  <c:v>601</c:v>
                </c:pt>
                <c:pt idx="11">
                  <c:v>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E6-4C9B-9519-CF6DEB5F9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058536"/>
        <c:axId val="1"/>
      </c:lineChart>
      <c:catAx>
        <c:axId val="311058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10585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75586193488259"/>
          <c:y val="0.68170583940165375"/>
          <c:w val="0.14303972539830989"/>
          <c:h val="6.516317039317454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48622366288493"/>
          <c:y val="8.0000120192488269E-2"/>
          <c:w val="0.72933549432739064"/>
          <c:h val="0.7815396357266162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88D-4328-9FAC-5F52CD0363D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'Vatten Värme'!$L$63:$L$74</c:f>
              <c:numCache>
                <c:formatCode>General</c:formatCode>
                <c:ptCount val="12"/>
                <c:pt idx="0">
                  <c:v>66346</c:v>
                </c:pt>
                <c:pt idx="1">
                  <c:v>67426</c:v>
                </c:pt>
                <c:pt idx="2">
                  <c:v>63137</c:v>
                </c:pt>
                <c:pt idx="3">
                  <c:v>43687</c:v>
                </c:pt>
                <c:pt idx="4">
                  <c:v>36194</c:v>
                </c:pt>
                <c:pt idx="5">
                  <c:v>25001</c:v>
                </c:pt>
                <c:pt idx="6">
                  <c:v>24205</c:v>
                </c:pt>
                <c:pt idx="7">
                  <c:v>26102</c:v>
                </c:pt>
                <c:pt idx="8">
                  <c:v>33832</c:v>
                </c:pt>
                <c:pt idx="9">
                  <c:v>48757</c:v>
                </c:pt>
                <c:pt idx="10">
                  <c:v>62560</c:v>
                </c:pt>
                <c:pt idx="11">
                  <c:v>63218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8D-4328-9FAC-5F52CD0363D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'Vatten Värme'!$M$63:$M$74</c:f>
              <c:numCache>
                <c:formatCode>General</c:formatCode>
                <c:ptCount val="12"/>
                <c:pt idx="0">
                  <c:v>11317</c:v>
                </c:pt>
                <c:pt idx="1">
                  <c:v>11318</c:v>
                </c:pt>
                <c:pt idx="2">
                  <c:v>12460</c:v>
                </c:pt>
                <c:pt idx="3">
                  <c:v>12375</c:v>
                </c:pt>
                <c:pt idx="4">
                  <c:v>13087</c:v>
                </c:pt>
                <c:pt idx="5">
                  <c:v>12466</c:v>
                </c:pt>
                <c:pt idx="6">
                  <c:v>13087</c:v>
                </c:pt>
                <c:pt idx="7">
                  <c:v>10838</c:v>
                </c:pt>
                <c:pt idx="8">
                  <c:v>11778</c:v>
                </c:pt>
                <c:pt idx="9">
                  <c:v>12338</c:v>
                </c:pt>
                <c:pt idx="10">
                  <c:v>13664</c:v>
                </c:pt>
                <c:pt idx="11">
                  <c:v>9874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8D-4328-9FAC-5F52CD036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054928"/>
        <c:axId val="1"/>
      </c:lineChart>
      <c:catAx>
        <c:axId val="31105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10549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223662884927066"/>
          <c:y val="0.40615449222693312"/>
          <c:w val="0.12479740680713125"/>
          <c:h val="0.1323080153442357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697207768148736"/>
          <c:y val="0.18750054495833612"/>
          <c:w val="0.3714791925815572"/>
          <c:h val="0.62797801565410982"/>
        </c:manualLayout>
      </c:layout>
      <c:pieChart>
        <c:varyColors val="1"/>
        <c:ser>
          <c:idx val="0"/>
          <c:order val="0"/>
          <c:spPr>
            <a:solidFill>
              <a:srgbClr val="99CC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D77-4F95-B90E-8E1791927D3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D77-4F95-B90E-8E1791927D3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D77-4F95-B90E-8E1791927D3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D77-4F95-B90E-8E1791927D3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D77-4F95-B90E-8E1791927D3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D77-4F95-B90E-8E1791927D3D}"/>
              </c:ext>
            </c:extLst>
          </c:dPt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77-4F95-B90E-8E1791927D3D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77-4F95-B90E-8E1791927D3D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77-4F95-B90E-8E1791927D3D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77-4F95-B90E-8E1791927D3D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77-4F95-B90E-8E1791927D3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diag07!$R$54:$R$59</c:f>
              <c:numCache>
                <c:formatCode>General</c:formatCode>
                <c:ptCount val="6"/>
                <c:pt idx="0">
                  <c:v>14</c:v>
                </c:pt>
                <c:pt idx="1">
                  <c:v>256</c:v>
                </c:pt>
                <c:pt idx="2">
                  <c:v>994</c:v>
                </c:pt>
                <c:pt idx="3">
                  <c:v>41</c:v>
                </c:pt>
                <c:pt idx="4">
                  <c:v>56</c:v>
                </c:pt>
                <c:pt idx="5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77-4F95-B90E-8E1791927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3838102103434251"/>
          <c:y val="0.31250093738282714"/>
          <c:w val="0.98591623230194814"/>
          <c:h val="0.69047837770278719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3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Fjärrvärme kWh start 080101
</a:t>
            </a:r>
          </a:p>
        </c:rich>
      </c:tx>
      <c:layout>
        <c:manualLayout>
          <c:xMode val="edge"/>
          <c:yMode val="edge"/>
          <c:x val="0.3250978023065712"/>
          <c:y val="3.27455919395465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43831238717618"/>
          <c:y val="0.13937946673542376"/>
          <c:w val="0.83615137617300284"/>
          <c:h val="0.7346770066839881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8EF-43C2-9A96-4678638D8C5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'Vatten Värme'!$G$79:$G$90</c:f>
              <c:numCache>
                <c:formatCode>General</c:formatCode>
                <c:ptCount val="12"/>
                <c:pt idx="0">
                  <c:v>117299.99999999972</c:v>
                </c:pt>
                <c:pt idx="1">
                  <c:v>117300.00000000017</c:v>
                </c:pt>
                <c:pt idx="2">
                  <c:v>113099.99999999991</c:v>
                </c:pt>
                <c:pt idx="3">
                  <c:v>88059.999999999942</c:v>
                </c:pt>
                <c:pt idx="4">
                  <c:v>58449.999999999818</c:v>
                </c:pt>
                <c:pt idx="5">
                  <c:v>33860.000000000582</c:v>
                </c:pt>
                <c:pt idx="6">
                  <c:v>23739.999999999782</c:v>
                </c:pt>
                <c:pt idx="7">
                  <c:v>46130.000000000109</c:v>
                </c:pt>
                <c:pt idx="8">
                  <c:v>56420.000000000073</c:v>
                </c:pt>
                <c:pt idx="9">
                  <c:v>96090.000000000146</c:v>
                </c:pt>
                <c:pt idx="10">
                  <c:v>105229.99999999956</c:v>
                </c:pt>
                <c:pt idx="11">
                  <c:v>128090.00000000015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EF-43C2-9A96-4678638D8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958808"/>
        <c:axId val="1"/>
      </c:lineChart>
      <c:catAx>
        <c:axId val="31595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59588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Flödesförbrukning start 080101
</a:t>
            </a:r>
          </a:p>
        </c:rich>
      </c:tx>
      <c:layout>
        <c:manualLayout>
          <c:xMode val="edge"/>
          <c:yMode val="edge"/>
          <c:x val="0.30429142391011266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03127541810299"/>
          <c:y val="0.11566340954368652"/>
          <c:w val="0.79410530770779786"/>
          <c:h val="0.7638556746671726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8B4-4F88-BE73-58F83480B0D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'Vatten Värme'!$I$79:$I$90</c:f>
              <c:numCache>
                <c:formatCode>General</c:formatCode>
                <c:ptCount val="12"/>
                <c:pt idx="0">
                  <c:v>2863</c:v>
                </c:pt>
                <c:pt idx="1">
                  <c:v>2864</c:v>
                </c:pt>
                <c:pt idx="2">
                  <c:v>2753</c:v>
                </c:pt>
                <c:pt idx="3">
                  <c:v>2212</c:v>
                </c:pt>
                <c:pt idx="4">
                  <c:v>1655</c:v>
                </c:pt>
                <c:pt idx="5">
                  <c:v>1085</c:v>
                </c:pt>
                <c:pt idx="6">
                  <c:v>844</c:v>
                </c:pt>
                <c:pt idx="7">
                  <c:v>1513</c:v>
                </c:pt>
                <c:pt idx="8">
                  <c:v>1595</c:v>
                </c:pt>
                <c:pt idx="9">
                  <c:v>2528</c:v>
                </c:pt>
                <c:pt idx="10">
                  <c:v>2608</c:v>
                </c:pt>
                <c:pt idx="11">
                  <c:v>3087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B4-4F88-BE73-58F83480B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955200"/>
        <c:axId val="1"/>
      </c:lineChart>
      <c:catAx>
        <c:axId val="31595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59552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64944076398772"/>
          <c:y val="0.69397666255573476"/>
          <c:w val="0.13524070869554827"/>
          <c:h val="6.2650602409638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Vattenförbrukning start 080101
</a:t>
            </a:r>
          </a:p>
        </c:rich>
      </c:tx>
      <c:layout>
        <c:manualLayout>
          <c:xMode val="edge"/>
          <c:yMode val="edge"/>
          <c:x val="0.30989624343832017"/>
          <c:y val="3.25814536340852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48034220421124E-2"/>
          <c:y val="0.13617508337773571"/>
          <c:w val="0.8103308180227472"/>
          <c:h val="0.7385137384142771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'Vatten Värme'!$K$79:$K$90</c:f>
              <c:numCache>
                <c:formatCode>General</c:formatCode>
                <c:ptCount val="12"/>
                <c:pt idx="0">
                  <c:v>630</c:v>
                </c:pt>
                <c:pt idx="1">
                  <c:v>630</c:v>
                </c:pt>
                <c:pt idx="2">
                  <c:v>574</c:v>
                </c:pt>
                <c:pt idx="3">
                  <c:v>593</c:v>
                </c:pt>
                <c:pt idx="4">
                  <c:v>600</c:v>
                </c:pt>
                <c:pt idx="5">
                  <c:v>588</c:v>
                </c:pt>
                <c:pt idx="6">
                  <c:v>600</c:v>
                </c:pt>
                <c:pt idx="7">
                  <c:v>595</c:v>
                </c:pt>
                <c:pt idx="8">
                  <c:v>412</c:v>
                </c:pt>
                <c:pt idx="9">
                  <c:v>559</c:v>
                </c:pt>
                <c:pt idx="10">
                  <c:v>484</c:v>
                </c:pt>
                <c:pt idx="11">
                  <c:v>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0F-41F4-81CB-C426321D3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954544"/>
        <c:axId val="1"/>
      </c:lineChart>
      <c:catAx>
        <c:axId val="31595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59545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161567694663162"/>
          <c:y val="0.68170583940165375"/>
          <c:w val="0.14583347003499558"/>
          <c:h val="6.516317039317454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260869565217391"/>
          <c:y val="0.19303827296509246"/>
          <c:w val="0.33913043478260868"/>
          <c:h val="0.61708956111791857"/>
        </c:manualLayout>
      </c:layout>
      <c:pieChart>
        <c:varyColors val="1"/>
        <c:ser>
          <c:idx val="0"/>
          <c:order val="0"/>
          <c:spPr>
            <a:solidFill>
              <a:srgbClr val="99CC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454-41B8-A3C4-D8F9CDA0063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454-41B8-A3C4-D8F9CDA0063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454-41B8-A3C4-D8F9CDA0063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454-41B8-A3C4-D8F9CDA0063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454-41B8-A3C4-D8F9CDA0063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454-41B8-A3C4-D8F9CDA00630}"/>
              </c:ext>
            </c:extLst>
          </c:dPt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54-41B8-A3C4-D8F9CDA00630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54-41B8-A3C4-D8F9CDA00630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54-41B8-A3C4-D8F9CDA00630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54-41B8-A3C4-D8F9CDA00630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54-41B8-A3C4-D8F9CDA0063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diag08!$S$54:$S$59</c:f>
              <c:numCache>
                <c:formatCode>General</c:formatCode>
                <c:ptCount val="6"/>
                <c:pt idx="0">
                  <c:v>30</c:v>
                </c:pt>
                <c:pt idx="1">
                  <c:v>263</c:v>
                </c:pt>
                <c:pt idx="2">
                  <c:v>1062</c:v>
                </c:pt>
                <c:pt idx="3">
                  <c:v>46</c:v>
                </c:pt>
                <c:pt idx="4">
                  <c:v>65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54-41B8-A3C4-D8F9CDA00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3913043478260871"/>
          <c:y val="0.30063324362935645"/>
          <c:w val="0.98608695652173917"/>
          <c:h val="0.7025326422804744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8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3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Fjärrvärme kWh start 080101
</a:t>
            </a:r>
          </a:p>
        </c:rich>
      </c:tx>
      <c:layout>
        <c:manualLayout>
          <c:xMode val="edge"/>
          <c:yMode val="edge"/>
          <c:x val="0.3250978023065712"/>
          <c:y val="3.27455919395465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43831238717618"/>
          <c:y val="0.13434168336010893"/>
          <c:w val="0.84828836577482436"/>
          <c:h val="0.7397147900593030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629-4A8B-9DE1-4DD57BA0602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'Vatten Värme'!$G$96:$G$107</c:f>
              <c:numCache>
                <c:formatCode>General</c:formatCode>
                <c:ptCount val="12"/>
                <c:pt idx="0">
                  <c:v>145039.99999999997</c:v>
                </c:pt>
                <c:pt idx="1">
                  <c:v>124289.99999999997</c:v>
                </c:pt>
                <c:pt idx="2">
                  <c:v>137079.99999999994</c:v>
                </c:pt>
                <c:pt idx="3">
                  <c:v>72409.999999999854</c:v>
                </c:pt>
                <c:pt idx="4">
                  <c:v>58529.999999999745</c:v>
                </c:pt>
                <c:pt idx="5">
                  <c:v>26770.000000000437</c:v>
                </c:pt>
                <c:pt idx="6">
                  <c:v>36729.999999999563</c:v>
                </c:pt>
                <c:pt idx="7">
                  <c:v>26290.000000000873</c:v>
                </c:pt>
                <c:pt idx="8">
                  <c:v>69979.999999999563</c:v>
                </c:pt>
                <c:pt idx="9">
                  <c:v>73409.999999999854</c:v>
                </c:pt>
                <c:pt idx="10">
                  <c:v>106010.00000000022</c:v>
                </c:pt>
                <c:pt idx="11">
                  <c:v>136920.00000000006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29-4A8B-9DE1-4DD57BA06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121840"/>
        <c:axId val="1"/>
      </c:lineChart>
      <c:catAx>
        <c:axId val="31612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61218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Flödesförbrukning start 080101
</a:t>
            </a:r>
          </a:p>
        </c:rich>
      </c:tx>
      <c:layout>
        <c:manualLayout>
          <c:xMode val="edge"/>
          <c:yMode val="edge"/>
          <c:x val="0.30429142391011266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03127541810299"/>
          <c:y val="0.13012124086898774"/>
          <c:w val="0.78543604026089719"/>
          <c:h val="0.7493978433418714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08C-4E1D-8D68-33C4CDF7A0D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'Vatten Värme'!$I$96:$I$107</c:f>
              <c:numCache>
                <c:formatCode>General</c:formatCode>
                <c:ptCount val="12"/>
                <c:pt idx="0">
                  <c:v>3419</c:v>
                </c:pt>
                <c:pt idx="1">
                  <c:v>2819</c:v>
                </c:pt>
                <c:pt idx="2">
                  <c:v>3414</c:v>
                </c:pt>
                <c:pt idx="3">
                  <c:v>1872</c:v>
                </c:pt>
                <c:pt idx="4">
                  <c:v>1574</c:v>
                </c:pt>
                <c:pt idx="5">
                  <c:v>640</c:v>
                </c:pt>
                <c:pt idx="6">
                  <c:v>1403</c:v>
                </c:pt>
                <c:pt idx="7">
                  <c:v>894</c:v>
                </c:pt>
                <c:pt idx="8">
                  <c:v>1999</c:v>
                </c:pt>
                <c:pt idx="9">
                  <c:v>1752</c:v>
                </c:pt>
                <c:pt idx="10">
                  <c:v>2619</c:v>
                </c:pt>
                <c:pt idx="11">
                  <c:v>3236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8C-4E1D-8D68-33C4CDF7A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126760"/>
        <c:axId val="1"/>
      </c:lineChart>
      <c:catAx>
        <c:axId val="316126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61267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64944076398772"/>
          <c:y val="0.69397666255573476"/>
          <c:w val="0.13524070869554827"/>
          <c:h val="6.2650602409638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Vattenförbrukning start 040125
</a:t>
            </a:r>
          </a:p>
        </c:rich>
      </c:tx>
      <c:layout>
        <c:manualLayout>
          <c:xMode val="edge"/>
          <c:yMode val="edge"/>
          <c:x val="0.31377564411591408"/>
          <c:y val="3.25814536340852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31639087685776"/>
          <c:y val="0.12197317440583089"/>
          <c:w val="0.8282316942525042"/>
          <c:h val="0.7527156473861819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'Vatten Värme'!$K$17:$K$27</c:f>
              <c:numCache>
                <c:formatCode>General</c:formatCode>
                <c:ptCount val="11"/>
                <c:pt idx="0">
                  <c:v>1555</c:v>
                </c:pt>
                <c:pt idx="1">
                  <c:v>766</c:v>
                </c:pt>
                <c:pt idx="2">
                  <c:v>707</c:v>
                </c:pt>
                <c:pt idx="3">
                  <c:v>754</c:v>
                </c:pt>
                <c:pt idx="4">
                  <c:v>756</c:v>
                </c:pt>
                <c:pt idx="5">
                  <c:v>649</c:v>
                </c:pt>
                <c:pt idx="6">
                  <c:v>742</c:v>
                </c:pt>
                <c:pt idx="7">
                  <c:v>856</c:v>
                </c:pt>
                <c:pt idx="8">
                  <c:v>603</c:v>
                </c:pt>
                <c:pt idx="9">
                  <c:v>702</c:v>
                </c:pt>
                <c:pt idx="10">
                  <c:v>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F1-4F26-BBF9-7CE466C19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750728"/>
        <c:axId val="1"/>
      </c:lineChart>
      <c:catAx>
        <c:axId val="313750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37507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65311478922277"/>
          <c:y val="0.73684394713818668"/>
          <c:w val="0.14285727676897531"/>
          <c:h val="6.516317039317454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Vattenförbrukning start 080101
</a:t>
            </a:r>
          </a:p>
        </c:rich>
      </c:tx>
      <c:layout>
        <c:manualLayout>
          <c:xMode val="edge"/>
          <c:yMode val="edge"/>
          <c:x val="0.30989624343832017"/>
          <c:y val="3.25814536340852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16679912160126"/>
          <c:y val="0.13868134904189613"/>
          <c:w val="0.74826484580052488"/>
          <c:h val="0.736007472750116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'Vatten Värme'!$K$96:$K$107</c:f>
              <c:numCache>
                <c:formatCode>General</c:formatCode>
                <c:ptCount val="12"/>
                <c:pt idx="0">
                  <c:v>568</c:v>
                </c:pt>
                <c:pt idx="1">
                  <c:v>298</c:v>
                </c:pt>
                <c:pt idx="2">
                  <c:v>787</c:v>
                </c:pt>
                <c:pt idx="3">
                  <c:v>474</c:v>
                </c:pt>
                <c:pt idx="4">
                  <c:v>592</c:v>
                </c:pt>
                <c:pt idx="5">
                  <c:v>147</c:v>
                </c:pt>
                <c:pt idx="6">
                  <c:v>994</c:v>
                </c:pt>
                <c:pt idx="7">
                  <c:v>514</c:v>
                </c:pt>
                <c:pt idx="8">
                  <c:v>698</c:v>
                </c:pt>
                <c:pt idx="9">
                  <c:v>368</c:v>
                </c:pt>
                <c:pt idx="10">
                  <c:v>536</c:v>
                </c:pt>
                <c:pt idx="11">
                  <c:v>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98-49EA-B097-A038BCA8A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120856"/>
        <c:axId val="1"/>
      </c:lineChart>
      <c:catAx>
        <c:axId val="316120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61208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161567694663162"/>
          <c:y val="0.68170583940165375"/>
          <c:w val="0.14583347003499558"/>
          <c:h val="6.516317039317454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260869565217391"/>
          <c:y val="0.19303827296509246"/>
          <c:w val="0.33913043478260868"/>
          <c:h val="0.61708956111791857"/>
        </c:manualLayout>
      </c:layout>
      <c:pieChart>
        <c:varyColors val="1"/>
        <c:ser>
          <c:idx val="0"/>
          <c:order val="0"/>
          <c:spPr>
            <a:solidFill>
              <a:srgbClr val="99CC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3A6-425B-A784-8B6BB1E6507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3A6-425B-A784-8B6BB1E6507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3A6-425B-A784-8B6BB1E6507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3A6-425B-A784-8B6BB1E6507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3A6-425B-A784-8B6BB1E6507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3A6-425B-A784-8B6BB1E65074}"/>
              </c:ext>
            </c:extLst>
          </c:dPt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A6-425B-A784-8B6BB1E65074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A6-425B-A784-8B6BB1E65074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A6-425B-A784-8B6BB1E65074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A6-425B-A784-8B6BB1E65074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A6-425B-A784-8B6BB1E6507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diag09!$T$54:$T$59</c:f>
              <c:numCache>
                <c:formatCode>General</c:formatCode>
                <c:ptCount val="6"/>
                <c:pt idx="0">
                  <c:v>28</c:v>
                </c:pt>
                <c:pt idx="1">
                  <c:v>238</c:v>
                </c:pt>
                <c:pt idx="2">
                  <c:v>1134</c:v>
                </c:pt>
                <c:pt idx="3">
                  <c:v>48</c:v>
                </c:pt>
                <c:pt idx="4">
                  <c:v>61</c:v>
                </c:pt>
                <c:pt idx="5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A6-425B-A784-8B6BB1E65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3913043478260871"/>
          <c:y val="0.30063324362935645"/>
          <c:w val="0.98608695652173917"/>
          <c:h val="0.7025326422804744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8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3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Fjärrvärme kWh start 100101
</a:t>
            </a:r>
          </a:p>
        </c:rich>
      </c:tx>
      <c:layout>
        <c:manualLayout>
          <c:xMode val="edge"/>
          <c:yMode val="edge"/>
          <c:x val="0.27405247813411077"/>
          <c:y val="4.30379746835443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8639455782313"/>
          <c:y val="0.15105485232067511"/>
          <c:w val="0.80126336248785224"/>
          <c:h val="0.7459915611814346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D83-42D4-BBA2-8D9098723E4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'Vatten Värme'!$G$113:$G$124</c:f>
              <c:numCache>
                <c:formatCode>General</c:formatCode>
                <c:ptCount val="12"/>
                <c:pt idx="0">
                  <c:v>173190</c:v>
                </c:pt>
                <c:pt idx="1">
                  <c:v>144350</c:v>
                </c:pt>
                <c:pt idx="2">
                  <c:v>134620</c:v>
                </c:pt>
                <c:pt idx="3">
                  <c:v>93740</c:v>
                </c:pt>
                <c:pt idx="4">
                  <c:v>63030</c:v>
                </c:pt>
                <c:pt idx="5">
                  <c:v>32500</c:v>
                </c:pt>
                <c:pt idx="6">
                  <c:v>17750</c:v>
                </c:pt>
                <c:pt idx="7">
                  <c:v>32890</c:v>
                </c:pt>
                <c:pt idx="8">
                  <c:v>62400</c:v>
                </c:pt>
                <c:pt idx="9">
                  <c:v>100130</c:v>
                </c:pt>
                <c:pt idx="10">
                  <c:v>125880</c:v>
                </c:pt>
                <c:pt idx="11">
                  <c:v>170780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83-42D4-BBA2-8D9098723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247088"/>
        <c:axId val="1"/>
      </c:lineChart>
      <c:catAx>
        <c:axId val="31624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62470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Vattenförbrukning start 100101
</a:t>
            </a:r>
          </a:p>
        </c:rich>
      </c:tx>
      <c:layout>
        <c:manualLayout>
          <c:xMode val="edge"/>
          <c:yMode val="edge"/>
          <c:x val="0.26742546939811757"/>
          <c:y val="6.66669258935225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27465526833607"/>
          <c:y val="0.49876663475751049"/>
          <c:w val="0.70554814296718238"/>
          <c:h val="0.382716972214921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'Vatten Värme'!$K$113:$K$124</c:f>
              <c:numCache>
                <c:formatCode>General</c:formatCode>
                <c:ptCount val="12"/>
                <c:pt idx="0">
                  <c:v>334</c:v>
                </c:pt>
                <c:pt idx="1">
                  <c:v>518</c:v>
                </c:pt>
                <c:pt idx="2">
                  <c:v>574</c:v>
                </c:pt>
                <c:pt idx="3">
                  <c:v>555</c:v>
                </c:pt>
                <c:pt idx="4">
                  <c:v>573</c:v>
                </c:pt>
                <c:pt idx="5">
                  <c:v>555</c:v>
                </c:pt>
                <c:pt idx="6">
                  <c:v>574</c:v>
                </c:pt>
                <c:pt idx="7">
                  <c:v>573</c:v>
                </c:pt>
                <c:pt idx="8">
                  <c:v>555</c:v>
                </c:pt>
                <c:pt idx="9">
                  <c:v>573</c:v>
                </c:pt>
                <c:pt idx="10">
                  <c:v>555</c:v>
                </c:pt>
                <c:pt idx="11">
                  <c:v>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62-46C0-A138-BC0BC8BAD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243152"/>
        <c:axId val="1"/>
      </c:lineChart>
      <c:catAx>
        <c:axId val="31624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62431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421097433944511"/>
          <c:y val="0.6765447652376787"/>
          <c:w val="0.16500726171675195"/>
          <c:h val="6.172865428858431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924395125718163"/>
          <c:y val="0.19242902208201892"/>
          <c:w val="0.32941203503482391"/>
          <c:h val="0.6182965299684543"/>
        </c:manualLayout>
      </c:layout>
      <c:pieChart>
        <c:varyColors val="1"/>
        <c:ser>
          <c:idx val="0"/>
          <c:order val="0"/>
          <c:spPr>
            <a:solidFill>
              <a:srgbClr val="99CC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F5B-4276-80A5-5E35C3E625F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F5B-4276-80A5-5E35C3E625F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F5B-4276-80A5-5E35C3E625F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F5B-4276-80A5-5E35C3E625F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F5B-4276-80A5-5E35C3E625F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F5B-4276-80A5-5E35C3E625FA}"/>
              </c:ext>
            </c:extLst>
          </c:dPt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5B-4276-80A5-5E35C3E625FA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5B-4276-80A5-5E35C3E625FA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5B-4276-80A5-5E35C3E625FA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5B-4276-80A5-5E35C3E625FA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5B-4276-80A5-5E35C3E625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diag09!$T$54:$T$59</c:f>
              <c:numCache>
                <c:formatCode>General</c:formatCode>
                <c:ptCount val="6"/>
                <c:pt idx="0">
                  <c:v>28</c:v>
                </c:pt>
                <c:pt idx="1">
                  <c:v>238</c:v>
                </c:pt>
                <c:pt idx="2">
                  <c:v>1134</c:v>
                </c:pt>
                <c:pt idx="3">
                  <c:v>48</c:v>
                </c:pt>
                <c:pt idx="4">
                  <c:v>61</c:v>
                </c:pt>
                <c:pt idx="5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5B-4276-80A5-5E35C3E62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4117717638236398"/>
          <c:y val="0.30283911671924291"/>
          <c:w val="0.98655532764286813"/>
          <c:h val="0.70347003154574139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8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3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Fjärrvärme kWh start 2011-01-01
</a:t>
            </a:r>
          </a:p>
        </c:rich>
      </c:tx>
      <c:layout>
        <c:manualLayout>
          <c:xMode val="edge"/>
          <c:yMode val="edge"/>
          <c:x val="0.23794728613822183"/>
          <c:y val="6.3291139240506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41069116529207"/>
          <c:y val="0.49873417721518987"/>
          <c:w val="0.80404415645363259"/>
          <c:h val="0.374683544303797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8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3B6-4A61-952A-5EA5674598A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'Vatten Värme'!$G$132:$G$143</c:f>
              <c:numCache>
                <c:formatCode>0.00</c:formatCode>
                <c:ptCount val="12"/>
                <c:pt idx="0">
                  <c:v>146300</c:v>
                </c:pt>
                <c:pt idx="1">
                  <c:v>142230</c:v>
                </c:pt>
                <c:pt idx="2">
                  <c:v>129190</c:v>
                </c:pt>
                <c:pt idx="3">
                  <c:v>74930</c:v>
                </c:pt>
                <c:pt idx="4">
                  <c:v>52270</c:v>
                </c:pt>
                <c:pt idx="5">
                  <c:v>26410</c:v>
                </c:pt>
                <c:pt idx="6">
                  <c:v>19080</c:v>
                </c:pt>
                <c:pt idx="7">
                  <c:v>26860</c:v>
                </c:pt>
                <c:pt idx="8">
                  <c:v>46420</c:v>
                </c:pt>
                <c:pt idx="9">
                  <c:v>87900</c:v>
                </c:pt>
                <c:pt idx="10">
                  <c:v>94730</c:v>
                </c:pt>
                <c:pt idx="11">
                  <c:v>117400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B6-4A61-952A-5EA567459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256600"/>
        <c:axId val="1"/>
      </c:lineChart>
      <c:catAx>
        <c:axId val="316256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62566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Vattenförbrukning start 2011-01-01
</a:t>
            </a:r>
          </a:p>
        </c:rich>
      </c:tx>
      <c:layout>
        <c:manualLayout>
          <c:xMode val="edge"/>
          <c:yMode val="edge"/>
          <c:x val="0.23400936037441497"/>
          <c:y val="0.1382718641651274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08736349453977"/>
          <c:y val="0.54074204461334063"/>
          <c:w val="0.68018720748829953"/>
          <c:h val="0.3407415623590913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'Vatten Värme'!$K$132:$K$143</c:f>
              <c:numCache>
                <c:formatCode>General</c:formatCode>
                <c:ptCount val="12"/>
                <c:pt idx="0">
                  <c:v>573</c:v>
                </c:pt>
                <c:pt idx="1">
                  <c:v>518</c:v>
                </c:pt>
                <c:pt idx="2">
                  <c:v>573</c:v>
                </c:pt>
                <c:pt idx="3">
                  <c:v>416</c:v>
                </c:pt>
                <c:pt idx="4">
                  <c:v>565</c:v>
                </c:pt>
                <c:pt idx="5">
                  <c:v>547</c:v>
                </c:pt>
                <c:pt idx="6">
                  <c:v>565</c:v>
                </c:pt>
                <c:pt idx="7">
                  <c:v>565</c:v>
                </c:pt>
                <c:pt idx="8">
                  <c:v>547</c:v>
                </c:pt>
                <c:pt idx="9">
                  <c:v>565</c:v>
                </c:pt>
                <c:pt idx="10">
                  <c:v>547</c:v>
                </c:pt>
                <c:pt idx="11">
                  <c:v>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6C-4DB5-8151-1E9C0D7D2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257584"/>
        <c:axId val="1"/>
      </c:lineChart>
      <c:catAx>
        <c:axId val="31625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62575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990639625585024"/>
          <c:y val="0.68395217264508601"/>
          <c:w val="0.18096723868954756"/>
          <c:h val="6.172865428858431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988325397046096"/>
          <c:y val="0.19303827296509246"/>
          <c:w val="0.32663370013102644"/>
          <c:h val="0.61708956111791857"/>
        </c:manualLayout>
      </c:layout>
      <c:pieChart>
        <c:varyColors val="1"/>
        <c:ser>
          <c:idx val="0"/>
          <c:order val="0"/>
          <c:spPr>
            <a:solidFill>
              <a:srgbClr val="99CC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105-48C0-82D5-0CDAB05053C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105-48C0-82D5-0CDAB05053C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105-48C0-82D5-0CDAB05053C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105-48C0-82D5-0CDAB05053C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105-48C0-82D5-0CDAB05053C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105-48C0-82D5-0CDAB05053C2}"/>
              </c:ext>
            </c:extLst>
          </c:dPt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05-48C0-82D5-0CDAB05053C2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05-48C0-82D5-0CDAB05053C2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05-48C0-82D5-0CDAB05053C2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05-48C0-82D5-0CDAB05053C2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05-48C0-82D5-0CDAB05053C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diag11!$S$54:$S$59</c:f>
              <c:numCache>
                <c:formatCode>General</c:formatCode>
                <c:ptCount val="6"/>
                <c:pt idx="0">
                  <c:v>43</c:v>
                </c:pt>
                <c:pt idx="1">
                  <c:v>266</c:v>
                </c:pt>
                <c:pt idx="2">
                  <c:v>1188</c:v>
                </c:pt>
                <c:pt idx="3">
                  <c:v>50</c:v>
                </c:pt>
                <c:pt idx="4">
                  <c:v>48</c:v>
                </c:pt>
                <c:pt idx="5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05-48C0-82D5-0CDAB0505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4137511705509169"/>
          <c:y val="0.30063324362935645"/>
          <c:w val="4.5226130653266305E-2"/>
          <c:h val="0.40189939865111796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8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3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Fjärrvärme kWh start 2012-01-01
</a:t>
            </a:r>
          </a:p>
        </c:rich>
      </c:tx>
      <c:layout>
        <c:manualLayout>
          <c:xMode val="edge"/>
          <c:yMode val="edge"/>
          <c:x val="0.31180137265450514"/>
          <c:y val="3.30788804071246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9909522179291"/>
          <c:y val="0.16115565706958385"/>
          <c:w val="0.7532095009862898"/>
          <c:h val="0.7636844249430653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8CA-4E77-9AB4-C747A476212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'Vatten Värme'!$G$152:$G$163</c:f>
              <c:numCache>
                <c:formatCode>General</c:formatCode>
                <c:ptCount val="12"/>
                <c:pt idx="0">
                  <c:v>136660</c:v>
                </c:pt>
                <c:pt idx="1">
                  <c:v>138190</c:v>
                </c:pt>
                <c:pt idx="2">
                  <c:v>107820</c:v>
                </c:pt>
                <c:pt idx="3">
                  <c:v>98390</c:v>
                </c:pt>
                <c:pt idx="4">
                  <c:v>55660</c:v>
                </c:pt>
                <c:pt idx="5">
                  <c:v>40200</c:v>
                </c:pt>
                <c:pt idx="6">
                  <c:v>26120</c:v>
                </c:pt>
                <c:pt idx="7">
                  <c:v>30820</c:v>
                </c:pt>
                <c:pt idx="8">
                  <c:v>57050</c:v>
                </c:pt>
                <c:pt idx="9">
                  <c:v>99590</c:v>
                </c:pt>
                <c:pt idx="10">
                  <c:v>111250</c:v>
                </c:pt>
                <c:pt idx="11">
                  <c:v>156050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CA-4E77-9AB4-C747A4762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924768"/>
        <c:axId val="1"/>
      </c:lineChart>
      <c:catAx>
        <c:axId val="31192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192476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496946577330009"/>
          <c:y val="0.81934055952929552"/>
          <c:w val="0.12546596892779704"/>
          <c:h val="6.1068969432256037E-2"/>
        </c:manualLayout>
      </c:layout>
      <c:overlay val="0"/>
      <c:spPr>
        <a:solidFill>
          <a:srgbClr val="D9D9D9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3C3C3C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Vattenförbrukning start 2012-01-01
</a:t>
            </a:r>
          </a:p>
        </c:rich>
      </c:tx>
      <c:layout>
        <c:manualLayout>
          <c:xMode val="edge"/>
          <c:yMode val="edge"/>
          <c:x val="0.23279112013376299"/>
          <c:y val="0.1392405063291139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73479973326238"/>
          <c:y val="0.21603375527426161"/>
          <c:w val="0.70045930116057142"/>
          <c:h val="0.6894514767932489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'Vatten Värme'!$K$152:$K$163</c:f>
              <c:numCache>
                <c:formatCode>General</c:formatCode>
                <c:ptCount val="12"/>
                <c:pt idx="0">
                  <c:v>351</c:v>
                </c:pt>
                <c:pt idx="1">
                  <c:v>523</c:v>
                </c:pt>
                <c:pt idx="2">
                  <c:v>557</c:v>
                </c:pt>
                <c:pt idx="3">
                  <c:v>538</c:v>
                </c:pt>
                <c:pt idx="4">
                  <c:v>617</c:v>
                </c:pt>
                <c:pt idx="5">
                  <c:v>571</c:v>
                </c:pt>
                <c:pt idx="6">
                  <c:v>659</c:v>
                </c:pt>
                <c:pt idx="7">
                  <c:v>732</c:v>
                </c:pt>
                <c:pt idx="8">
                  <c:v>733</c:v>
                </c:pt>
                <c:pt idx="9">
                  <c:v>483</c:v>
                </c:pt>
                <c:pt idx="10">
                  <c:v>483</c:v>
                </c:pt>
                <c:pt idx="11">
                  <c:v>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B3-4229-A1D4-FA8D86434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930016"/>
        <c:axId val="1"/>
      </c:lineChart>
      <c:catAx>
        <c:axId val="31193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19300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971253436874831"/>
          <c:y val="0.80506329113924047"/>
          <c:w val="0.14518160824390069"/>
          <c:h val="6.329113924050633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48622366288493"/>
          <c:y val="8.0000120192488269E-2"/>
          <c:w val="0.72933549432739064"/>
          <c:h val="0.7815396357266162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8C6-4D15-9E82-95A0A20FD5E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'Vatten Värme'!$L$16:$L$27</c:f>
              <c:numCache>
                <c:formatCode>General</c:formatCode>
                <c:ptCount val="12"/>
                <c:pt idx="0">
                  <c:v>55589</c:v>
                </c:pt>
                <c:pt idx="1">
                  <c:v>55589</c:v>
                </c:pt>
                <c:pt idx="2">
                  <c:v>55589</c:v>
                </c:pt>
                <c:pt idx="3">
                  <c:v>36827</c:v>
                </c:pt>
                <c:pt idx="4">
                  <c:v>27918</c:v>
                </c:pt>
                <c:pt idx="5">
                  <c:v>21312</c:v>
                </c:pt>
                <c:pt idx="6">
                  <c:v>21400</c:v>
                </c:pt>
                <c:pt idx="7">
                  <c:v>19253</c:v>
                </c:pt>
                <c:pt idx="8">
                  <c:v>25875</c:v>
                </c:pt>
                <c:pt idx="9">
                  <c:v>43535</c:v>
                </c:pt>
                <c:pt idx="10">
                  <c:v>55103</c:v>
                </c:pt>
                <c:pt idx="11">
                  <c:v>58600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C6-4D15-9E82-95A0A20FD5E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'Vatten Värme'!$M$16:$M$27</c:f>
              <c:numCache>
                <c:formatCode>0</c:formatCode>
                <c:ptCount val="12"/>
                <c:pt idx="0">
                  <c:v>12001</c:v>
                </c:pt>
                <c:pt idx="1">
                  <c:v>13261</c:v>
                </c:pt>
                <c:pt idx="2">
                  <c:v>12861</c:v>
                </c:pt>
                <c:pt idx="3">
                  <c:v>13919</c:v>
                </c:pt>
                <c:pt idx="4">
                  <c:v>13442</c:v>
                </c:pt>
                <c:pt idx="5">
                  <c:v>13919</c:v>
                </c:pt>
                <c:pt idx="6">
                  <c:v>11241</c:v>
                </c:pt>
                <c:pt idx="7">
                  <c:v>12233</c:v>
                </c:pt>
                <c:pt idx="8">
                  <c:v>14026</c:v>
                </c:pt>
                <c:pt idx="9">
                  <c:v>12937</c:v>
                </c:pt>
                <c:pt idx="10">
                  <c:v>12710</c:v>
                </c:pt>
                <c:pt idx="11">
                  <c:v>13872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C6-4D15-9E82-95A0A20FD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657960"/>
        <c:axId val="1"/>
      </c:lineChart>
      <c:catAx>
        <c:axId val="314657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46579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223662884927066"/>
          <c:y val="0.40615449222693312"/>
          <c:w val="0.12479740680713125"/>
          <c:h val="0.1323080153442357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912187658516266"/>
          <c:y val="0.19303827296509246"/>
          <c:w val="0.32939216357435369"/>
          <c:h val="0.61708956111791857"/>
        </c:manualLayout>
      </c:layout>
      <c:pieChart>
        <c:varyColors val="1"/>
        <c:ser>
          <c:idx val="0"/>
          <c:order val="0"/>
          <c:spPr>
            <a:solidFill>
              <a:srgbClr val="99CC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FA5-49B3-98A4-1DAB28DDB79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FA5-49B3-98A4-1DAB28DDB79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FA5-49B3-98A4-1DAB28DDB79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FA5-49B3-98A4-1DAB28DDB79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FA5-49B3-98A4-1DAB28DDB79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FA5-49B3-98A4-1DAB28DDB797}"/>
              </c:ext>
            </c:extLst>
          </c:dPt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A5-49B3-98A4-1DAB28DDB797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A5-49B3-98A4-1DAB28DDB797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A5-49B3-98A4-1DAB28DDB797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A5-49B3-98A4-1DAB28DDB797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A5-49B3-98A4-1DAB28DDB79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diag12!$T$54:$T$59</c:f>
              <c:numCache>
                <c:formatCode>General</c:formatCode>
                <c:ptCount val="6"/>
                <c:pt idx="0">
                  <c:v>117</c:v>
                </c:pt>
                <c:pt idx="1">
                  <c:v>267</c:v>
                </c:pt>
                <c:pt idx="2">
                  <c:v>1307</c:v>
                </c:pt>
                <c:pt idx="3">
                  <c:v>48</c:v>
                </c:pt>
                <c:pt idx="4">
                  <c:v>47</c:v>
                </c:pt>
                <c:pt idx="5">
                  <c:v>-36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A5-49B3-98A4-1DAB28DDB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4087908774916651"/>
          <c:y val="0.30063324362935645"/>
          <c:w val="0.98648719585727462"/>
          <c:h val="0.7025326422804744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8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3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Fjärrvärme kWh start 2013-01-01
</a:t>
            </a:r>
          </a:p>
        </c:rich>
      </c:tx>
      <c:layout>
        <c:manualLayout>
          <c:xMode val="edge"/>
          <c:yMode val="edge"/>
          <c:x val="0.27818448023426062"/>
          <c:y val="3.30788804071246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376281112737922"/>
          <c:y val="0.15776120626890075"/>
          <c:w val="0.71303074670571009"/>
          <c:h val="0.7124699637950356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5FD-4B60-B75F-6167F310F7E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'Vatten Värme'!$G$171:$G$182</c:f>
              <c:numCache>
                <c:formatCode>General</c:formatCode>
                <c:ptCount val="12"/>
                <c:pt idx="0">
                  <c:v>154579.99999999994</c:v>
                </c:pt>
                <c:pt idx="1">
                  <c:v>131010.00000000022</c:v>
                </c:pt>
                <c:pt idx="2">
                  <c:v>139389.99999999942</c:v>
                </c:pt>
                <c:pt idx="3">
                  <c:v>88920</c:v>
                </c:pt>
                <c:pt idx="4">
                  <c:v>43750</c:v>
                </c:pt>
                <c:pt idx="5">
                  <c:v>19150</c:v>
                </c:pt>
                <c:pt idx="6">
                  <c:v>14630</c:v>
                </c:pt>
                <c:pt idx="7">
                  <c:v>14710</c:v>
                </c:pt>
                <c:pt idx="8">
                  <c:v>56080</c:v>
                </c:pt>
                <c:pt idx="9">
                  <c:v>79640.000000000015</c:v>
                </c:pt>
                <c:pt idx="10">
                  <c:v>106220</c:v>
                </c:pt>
                <c:pt idx="11">
                  <c:v>116189.99999999997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FD-4B60-B75F-6167F310F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924440"/>
        <c:axId val="1"/>
      </c:lineChart>
      <c:catAx>
        <c:axId val="311924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19244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184480234260612"/>
          <c:y val="0.81934055952929552"/>
          <c:w val="0.14787701317715962"/>
          <c:h val="6.1068969432256037E-2"/>
        </c:manualLayout>
      </c:layout>
      <c:overlay val="0"/>
      <c:spPr>
        <a:solidFill>
          <a:srgbClr val="D9D9D9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3C3C3C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Vattenförbrukning start 2013-01-01
</a:t>
            </a:r>
          </a:p>
        </c:rich>
      </c:tx>
      <c:layout>
        <c:manualLayout>
          <c:xMode val="edge"/>
          <c:yMode val="edge"/>
          <c:x val="0.20146000728011187"/>
          <c:y val="0.1392405063291139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48188190143269"/>
          <c:y val="0.25569620253164554"/>
          <c:w val="0.67737274561811822"/>
          <c:h val="0.6227848101265822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'Vatten Värme'!$K$171:$K$182</c:f>
              <c:numCache>
                <c:formatCode>General</c:formatCode>
                <c:ptCount val="12"/>
                <c:pt idx="0">
                  <c:v>339</c:v>
                </c:pt>
                <c:pt idx="1">
                  <c:v>609</c:v>
                </c:pt>
                <c:pt idx="2">
                  <c:v>412</c:v>
                </c:pt>
                <c:pt idx="3">
                  <c:v>222</c:v>
                </c:pt>
                <c:pt idx="4">
                  <c:v>770</c:v>
                </c:pt>
                <c:pt idx="5">
                  <c:v>794</c:v>
                </c:pt>
                <c:pt idx="6">
                  <c:v>794</c:v>
                </c:pt>
                <c:pt idx="7">
                  <c:v>606</c:v>
                </c:pt>
                <c:pt idx="8">
                  <c:v>459</c:v>
                </c:pt>
                <c:pt idx="9">
                  <c:v>572</c:v>
                </c:pt>
                <c:pt idx="10">
                  <c:v>573</c:v>
                </c:pt>
                <c:pt idx="11">
                  <c:v>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E7-4A91-9C3B-743AAFC46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808832"/>
        <c:axId val="1"/>
      </c:lineChart>
      <c:catAx>
        <c:axId val="31180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18088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861359848267143"/>
          <c:y val="0.80506329113924047"/>
          <c:w val="0.169343218958944"/>
          <c:h val="6.329113924050633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854754805093993"/>
          <c:y val="0.19303827296509246"/>
          <c:w val="0.41666753611515117"/>
          <c:h val="0.61708956111791857"/>
        </c:manualLayout>
      </c:layout>
      <c:pieChart>
        <c:varyColors val="1"/>
        <c:ser>
          <c:idx val="0"/>
          <c:order val="0"/>
          <c:spPr>
            <a:solidFill>
              <a:srgbClr val="99CC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E5E-4EE6-806B-E39BD0A3A0B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5E-4EE6-806B-E39BD0A3A0B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E5E-4EE6-806B-E39BD0A3A0B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E5E-4EE6-806B-E39BD0A3A0B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E5E-4EE6-806B-E39BD0A3A0B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E5E-4EE6-806B-E39BD0A3A0BB}"/>
              </c:ext>
            </c:extLst>
          </c:dPt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5E-4EE6-806B-E39BD0A3A0BB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5E-4EE6-806B-E39BD0A3A0BB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5E-4EE6-806B-E39BD0A3A0BB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5E-4EE6-806B-E39BD0A3A0BB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5E-4EE6-806B-E39BD0A3A0B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diag13!$U$57:$U$62</c:f>
              <c:numCache>
                <c:formatCode>General</c:formatCode>
                <c:ptCount val="6"/>
                <c:pt idx="0">
                  <c:v>75</c:v>
                </c:pt>
                <c:pt idx="1">
                  <c:v>289</c:v>
                </c:pt>
                <c:pt idx="2">
                  <c:v>1289</c:v>
                </c:pt>
                <c:pt idx="3">
                  <c:v>32</c:v>
                </c:pt>
                <c:pt idx="4">
                  <c:v>172</c:v>
                </c:pt>
                <c:pt idx="5">
                  <c:v>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5E-4EE6-806B-E39BD0A3A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521569419207217"/>
          <c:y val="0.30063324362935645"/>
          <c:w val="5.769253202324065E-2"/>
          <c:h val="0.40189939865111796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8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3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Fjärrvärme kWh start 2014-01-01
</a:t>
            </a:r>
          </a:p>
        </c:rich>
      </c:tx>
      <c:layout>
        <c:manualLayout>
          <c:xMode val="edge"/>
          <c:yMode val="edge"/>
          <c:x val="0.26141732283464569"/>
          <c:y val="3.30788804071246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0472440944882"/>
          <c:y val="0.15776120626890075"/>
          <c:w val="0.70236220472440947"/>
          <c:h val="0.7124699637950356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19A-4209-AC62-D19F34CA7E6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'Vatten Värme'!$G$190:$G$201</c:f>
              <c:numCache>
                <c:formatCode>General</c:formatCode>
                <c:ptCount val="12"/>
                <c:pt idx="0">
                  <c:v>142280.00000000003</c:v>
                </c:pt>
                <c:pt idx="1">
                  <c:v>113880.00000000006</c:v>
                </c:pt>
                <c:pt idx="2">
                  <c:v>106639.99999999999</c:v>
                </c:pt>
                <c:pt idx="3">
                  <c:v>78430</c:v>
                </c:pt>
                <c:pt idx="4">
                  <c:v>54270</c:v>
                </c:pt>
                <c:pt idx="5">
                  <c:v>32320</c:v>
                </c:pt>
                <c:pt idx="6">
                  <c:v>15700</c:v>
                </c:pt>
                <c:pt idx="7">
                  <c:v>32500</c:v>
                </c:pt>
                <c:pt idx="8">
                  <c:v>45950</c:v>
                </c:pt>
                <c:pt idx="9">
                  <c:v>71920</c:v>
                </c:pt>
                <c:pt idx="10">
                  <c:v>97340</c:v>
                </c:pt>
                <c:pt idx="11">
                  <c:v>130780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A-4209-AC62-D19F34CA7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811784"/>
        <c:axId val="1"/>
      </c:lineChart>
      <c:catAx>
        <c:axId val="311811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18117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480314960629926"/>
          <c:y val="0.81934055952929552"/>
          <c:w val="0.1590551181102362"/>
          <c:h val="6.1068969432256037E-2"/>
        </c:manualLayout>
      </c:layout>
      <c:overlay val="0"/>
      <c:spPr>
        <a:solidFill>
          <a:srgbClr val="D9D9D9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3C3C3C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Vattenförbrukning start 2014-01-01
</a:t>
            </a:r>
          </a:p>
        </c:rich>
      </c:tx>
      <c:layout>
        <c:manualLayout>
          <c:xMode val="edge"/>
          <c:yMode val="edge"/>
          <c:x val="0.18367363420231811"/>
          <c:y val="0.1392405063291139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38318992775424"/>
          <c:y val="0.25569620253164554"/>
          <c:w val="0.6687603242435276"/>
          <c:h val="0.6227848101265822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'Vatten Värme'!$K$190:$K$201</c:f>
              <c:numCache>
                <c:formatCode>General</c:formatCode>
                <c:ptCount val="12"/>
                <c:pt idx="0">
                  <c:v>520</c:v>
                </c:pt>
                <c:pt idx="1">
                  <c:v>582</c:v>
                </c:pt>
                <c:pt idx="2">
                  <c:v>530</c:v>
                </c:pt>
                <c:pt idx="3">
                  <c:v>559</c:v>
                </c:pt>
                <c:pt idx="4">
                  <c:v>527</c:v>
                </c:pt>
                <c:pt idx="5">
                  <c:v>573</c:v>
                </c:pt>
                <c:pt idx="6">
                  <c:v>621</c:v>
                </c:pt>
                <c:pt idx="7">
                  <c:v>575</c:v>
                </c:pt>
                <c:pt idx="8">
                  <c:v>507</c:v>
                </c:pt>
                <c:pt idx="9">
                  <c:v>525</c:v>
                </c:pt>
                <c:pt idx="10">
                  <c:v>470</c:v>
                </c:pt>
                <c:pt idx="11">
                  <c:v>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11-4F68-B1A9-445FA5E68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208600"/>
        <c:axId val="1"/>
      </c:lineChart>
      <c:catAx>
        <c:axId val="317208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72086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09110124970643"/>
          <c:y val="0.80506329113924047"/>
          <c:w val="0.18210377548960222"/>
          <c:h val="6.329113924050633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70760477352585"/>
          <c:y val="0.19303827296509246"/>
          <c:w val="0.39394017112565327"/>
          <c:h val="0.61708956111791857"/>
        </c:manualLayout>
      </c:layout>
      <c:pieChart>
        <c:varyColors val="1"/>
        <c:ser>
          <c:idx val="0"/>
          <c:order val="0"/>
          <c:spPr>
            <a:solidFill>
              <a:srgbClr val="99CC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053-46CF-A51E-B1AE25C894A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053-46CF-A51E-B1AE25C894A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053-46CF-A51E-B1AE25C894A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053-46CF-A51E-B1AE25C894A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053-46CF-A51E-B1AE25C894A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053-46CF-A51E-B1AE25C894A9}"/>
              </c:ext>
            </c:extLst>
          </c:dPt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53-46CF-A51E-B1AE25C894A9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53-46CF-A51E-B1AE25C894A9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53-46CF-A51E-B1AE25C894A9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53-46CF-A51E-B1AE25C894A9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53-46CF-A51E-B1AE25C894A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diag14!$R$60:$R$65</c:f>
              <c:numCache>
                <c:formatCode>General</c:formatCode>
                <c:ptCount val="6"/>
                <c:pt idx="0">
                  <c:v>551</c:v>
                </c:pt>
                <c:pt idx="1">
                  <c:v>264</c:v>
                </c:pt>
                <c:pt idx="2">
                  <c:v>1269</c:v>
                </c:pt>
                <c:pt idx="3">
                  <c:v>19</c:v>
                </c:pt>
                <c:pt idx="4">
                  <c:v>115</c:v>
                </c:pt>
                <c:pt idx="5">
                  <c:v>-118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053-46CF-A51E-B1AE25C89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929483814523184"/>
          <c:y val="0.30063324362935645"/>
          <c:w val="0.98384050478538665"/>
          <c:h val="0.7025326422804744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8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3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Fjärrvärme kWh start 2015-01-01
</a:t>
            </a:r>
          </a:p>
        </c:rich>
      </c:tx>
      <c:layout>
        <c:manualLayout>
          <c:xMode val="edge"/>
          <c:yMode val="edge"/>
          <c:x val="0.26141732283464569"/>
          <c:y val="9.329940627650551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0472440944882"/>
          <c:y val="0.15776120626890075"/>
          <c:w val="0.70236220472440947"/>
          <c:h val="0.7124699637950356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C5D-439D-8D87-E14CAE03DDA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'Vatten Värme'!$G$209:$G$220</c:f>
              <c:numCache>
                <c:formatCode>General</c:formatCode>
                <c:ptCount val="12"/>
                <c:pt idx="0">
                  <c:v>129210</c:v>
                </c:pt>
                <c:pt idx="1">
                  <c:v>114270</c:v>
                </c:pt>
                <c:pt idx="2">
                  <c:v>111010</c:v>
                </c:pt>
                <c:pt idx="3">
                  <c:v>76270</c:v>
                </c:pt>
                <c:pt idx="4">
                  <c:v>58950</c:v>
                </c:pt>
                <c:pt idx="5">
                  <c:v>31190</c:v>
                </c:pt>
                <c:pt idx="6">
                  <c:v>23460.000000000036</c:v>
                </c:pt>
                <c:pt idx="7">
                  <c:v>31369.999999999891</c:v>
                </c:pt>
                <c:pt idx="8">
                  <c:v>46799.999999999956</c:v>
                </c:pt>
                <c:pt idx="9">
                  <c:v>79850.000000000131</c:v>
                </c:pt>
                <c:pt idx="10">
                  <c:v>96640</c:v>
                </c:pt>
                <c:pt idx="11">
                  <c:v>116380.00000000012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5D-439D-8D87-E14CAE03D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200400"/>
        <c:axId val="1"/>
      </c:lineChart>
      <c:catAx>
        <c:axId val="31720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72004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480314960629926"/>
          <c:y val="0.81934055952929552"/>
          <c:w val="0.1590551181102362"/>
          <c:h val="6.1068969432256037E-2"/>
        </c:manualLayout>
      </c:layout>
      <c:overlay val="0"/>
      <c:spPr>
        <a:solidFill>
          <a:srgbClr val="D9D9D9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3C3C3C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Vattenförbrukning start 2015-01-01
</a:t>
            </a:r>
          </a:p>
        </c:rich>
      </c:tx>
      <c:layout>
        <c:manualLayout>
          <c:xMode val="edge"/>
          <c:yMode val="edge"/>
          <c:x val="0.18367363420231811"/>
          <c:y val="0.1392405063291139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38318992775424"/>
          <c:y val="0.25569620253164554"/>
          <c:w val="0.6687603242435276"/>
          <c:h val="0.6227848101265822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'Vatten Värme'!$K$209:$K$220</c:f>
              <c:numCache>
                <c:formatCode>General</c:formatCode>
                <c:ptCount val="12"/>
                <c:pt idx="0">
                  <c:v>587</c:v>
                </c:pt>
                <c:pt idx="1">
                  <c:v>578</c:v>
                </c:pt>
                <c:pt idx="2">
                  <c:v>505</c:v>
                </c:pt>
                <c:pt idx="3">
                  <c:v>598</c:v>
                </c:pt>
                <c:pt idx="4">
                  <c:v>596</c:v>
                </c:pt>
                <c:pt idx="5">
                  <c:v>601</c:v>
                </c:pt>
                <c:pt idx="6">
                  <c:v>586</c:v>
                </c:pt>
                <c:pt idx="7">
                  <c:v>644</c:v>
                </c:pt>
                <c:pt idx="8">
                  <c:v>572</c:v>
                </c:pt>
                <c:pt idx="9">
                  <c:v>572</c:v>
                </c:pt>
                <c:pt idx="10">
                  <c:v>510</c:v>
                </c:pt>
                <c:pt idx="11">
                  <c:v>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C6-4987-8F6C-367BF4F95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199416"/>
        <c:axId val="1"/>
      </c:lineChart>
      <c:catAx>
        <c:axId val="317199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71994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09110124970643"/>
          <c:y val="0.80506329113924047"/>
          <c:w val="0.18210377548960222"/>
          <c:h val="6.329113924050633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Månadskost</a:t>
            </a:r>
          </a:p>
        </c:rich>
      </c:tx>
      <c:layout>
        <c:manualLayout>
          <c:xMode val="edge"/>
          <c:yMode val="edge"/>
          <c:x val="0.34987528664180134"/>
          <c:y val="2.78838390815183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diag15!$G$57:$G$62</c:f>
              <c:strCache>
                <c:ptCount val="6"/>
                <c:pt idx="0">
                  <c:v>Rep-Uh 1</c:v>
                </c:pt>
                <c:pt idx="1">
                  <c:v>Vatten 2</c:v>
                </c:pt>
                <c:pt idx="2">
                  <c:v>Värme 3</c:v>
                </c:pt>
                <c:pt idx="3">
                  <c:v>El 4</c:v>
                </c:pt>
                <c:pt idx="4">
                  <c:v>Övrigt 5</c:v>
                </c:pt>
                <c:pt idx="5">
                  <c:v>Spar +/- </c:v>
                </c:pt>
              </c:strCache>
            </c:strRef>
          </c:cat>
          <c:val>
            <c:numRef>
              <c:f>diag15!$H$57:$H$62</c:f>
              <c:numCache>
                <c:formatCode>0</c:formatCode>
                <c:ptCount val="6"/>
                <c:pt idx="0">
                  <c:v>8</c:v>
                </c:pt>
                <c:pt idx="1">
                  <c:v>300.67730496453902</c:v>
                </c:pt>
                <c:pt idx="2">
                  <c:v>1266.3546099290779</c:v>
                </c:pt>
                <c:pt idx="3">
                  <c:v>17.2322695035461</c:v>
                </c:pt>
                <c:pt idx="4">
                  <c:v>354</c:v>
                </c:pt>
                <c:pt idx="5">
                  <c:v>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D5-4D50-B055-B66F2FC41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206960"/>
        <c:axId val="1"/>
      </c:barChart>
      <c:catAx>
        <c:axId val="31720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172069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431036317067322E-2"/>
          <c:y val="8.2802547770700632E-2"/>
          <c:w val="0.64552948032501323"/>
          <c:h val="0.77388535031847139"/>
        </c:manualLayout>
      </c:layout>
      <c:lineChart>
        <c:grouping val="standard"/>
        <c:varyColors val="0"/>
        <c:ser>
          <c:idx val="0"/>
          <c:order val="0"/>
          <c:tx>
            <c:strRef>
              <c:f>EL!$C$1</c:f>
              <c:strCache>
                <c:ptCount val="1"/>
                <c:pt idx="0">
                  <c:v>Fast -Sydkr kwh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EL!$C$2:$C$13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76-459E-BA4C-45B004E18140}"/>
            </c:ext>
          </c:extLst>
        </c:ser>
        <c:ser>
          <c:idx val="1"/>
          <c:order val="1"/>
          <c:tx>
            <c:strRef>
              <c:f>EL!$D$1</c:f>
              <c:strCache>
                <c:ptCount val="1"/>
                <c:pt idx="0">
                  <c:v>Kost  sydkr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EL!$D$2:$D$13</c:f>
              <c:numCache>
                <c:formatCode>General</c:formatCode>
                <c:ptCount val="12"/>
                <c:pt idx="0">
                  <c:v>334</c:v>
                </c:pt>
                <c:pt idx="1">
                  <c:v>368</c:v>
                </c:pt>
                <c:pt idx="2">
                  <c:v>446</c:v>
                </c:pt>
                <c:pt idx="3">
                  <c:v>439</c:v>
                </c:pt>
                <c:pt idx="4">
                  <c:v>344</c:v>
                </c:pt>
                <c:pt idx="5">
                  <c:v>332</c:v>
                </c:pt>
                <c:pt idx="6">
                  <c:v>324</c:v>
                </c:pt>
                <c:pt idx="7">
                  <c:v>349</c:v>
                </c:pt>
                <c:pt idx="8">
                  <c:v>393</c:v>
                </c:pt>
                <c:pt idx="9">
                  <c:v>415</c:v>
                </c:pt>
                <c:pt idx="10">
                  <c:v>484</c:v>
                </c:pt>
                <c:pt idx="11">
                  <c:v>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76-459E-BA4C-45B004E18140}"/>
            </c:ext>
          </c:extLst>
        </c:ser>
        <c:ser>
          <c:idx val="2"/>
          <c:order val="2"/>
          <c:tx>
            <c:strRef>
              <c:f>EL!$E$1</c:f>
              <c:strCache>
                <c:ptCount val="1"/>
                <c:pt idx="0">
                  <c:v>Förbr kost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EL!$E$2:$E$13</c:f>
              <c:numCache>
                <c:formatCode>General</c:formatCode>
                <c:ptCount val="12"/>
                <c:pt idx="1">
                  <c:v>926</c:v>
                </c:pt>
                <c:pt idx="2">
                  <c:v>7851</c:v>
                </c:pt>
                <c:pt idx="3">
                  <c:v>2698</c:v>
                </c:pt>
                <c:pt idx="5">
                  <c:v>2188</c:v>
                </c:pt>
                <c:pt idx="7">
                  <c:v>2099</c:v>
                </c:pt>
                <c:pt idx="9">
                  <c:v>2293</c:v>
                </c:pt>
                <c:pt idx="11">
                  <c:v>2835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76-459E-BA4C-45B004E18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651400"/>
        <c:axId val="1"/>
      </c:lineChart>
      <c:catAx>
        <c:axId val="314651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8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8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46514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48086976932761"/>
          <c:y val="0.36942675159235666"/>
          <c:w val="0.21951253654268821"/>
          <c:h val="0.2038216560509554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3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Fjärrvärme kWh start 2016-01-01
</a:t>
            </a:r>
          </a:p>
        </c:rich>
      </c:tx>
      <c:layout>
        <c:manualLayout>
          <c:xMode val="edge"/>
          <c:yMode val="edge"/>
          <c:x val="0.26141732283464569"/>
          <c:y val="9.329940627650551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0472440944882"/>
          <c:y val="0.15776120626890075"/>
          <c:w val="0.70236220472440947"/>
          <c:h val="0.7124699637950356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02B-49F1-B3F5-B89452ACBD0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'Vatten Värme'!$G$228:$G$239</c:f>
              <c:numCache>
                <c:formatCode>General</c:formatCode>
                <c:ptCount val="12"/>
                <c:pt idx="0">
                  <c:v>156179.99999999983</c:v>
                </c:pt>
                <c:pt idx="1">
                  <c:v>118829.99999999993</c:v>
                </c:pt>
                <c:pt idx="2">
                  <c:v>108020</c:v>
                </c:pt>
                <c:pt idx="3">
                  <c:v>83360</c:v>
                </c:pt>
                <c:pt idx="4">
                  <c:v>42220</c:v>
                </c:pt>
                <c:pt idx="5">
                  <c:v>18500</c:v>
                </c:pt>
                <c:pt idx="6">
                  <c:v>15790</c:v>
                </c:pt>
                <c:pt idx="7">
                  <c:v>28170</c:v>
                </c:pt>
                <c:pt idx="8">
                  <c:v>38060</c:v>
                </c:pt>
                <c:pt idx="9">
                  <c:v>80100</c:v>
                </c:pt>
                <c:pt idx="10">
                  <c:v>108140</c:v>
                </c:pt>
                <c:pt idx="11">
                  <c:v>121600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B-49F1-B3F5-B89452ACB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209256"/>
        <c:axId val="1"/>
      </c:lineChart>
      <c:catAx>
        <c:axId val="317209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72092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480314960629926"/>
          <c:y val="0.81934055952929552"/>
          <c:w val="0.1590551181102362"/>
          <c:h val="6.1068969432256037E-2"/>
        </c:manualLayout>
      </c:layout>
      <c:overlay val="0"/>
      <c:spPr>
        <a:solidFill>
          <a:srgbClr val="D9D9D9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3C3C3C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Vattenförbrukning start 2016-01-01
</a:t>
            </a:r>
          </a:p>
        </c:rich>
      </c:tx>
      <c:layout>
        <c:manualLayout>
          <c:xMode val="edge"/>
          <c:yMode val="edge"/>
          <c:x val="0.18367363420231811"/>
          <c:y val="0.1459915611814346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38318992775424"/>
          <c:y val="0.25569620253164554"/>
          <c:w val="0.6687603242435276"/>
          <c:h val="0.6227848101265822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'Vatten Värme'!$K$228:$K$239</c:f>
              <c:numCache>
                <c:formatCode>General</c:formatCode>
                <c:ptCount val="12"/>
                <c:pt idx="0">
                  <c:v>550</c:v>
                </c:pt>
                <c:pt idx="1">
                  <c:v>576</c:v>
                </c:pt>
                <c:pt idx="2">
                  <c:v>546</c:v>
                </c:pt>
                <c:pt idx="3">
                  <c:v>571</c:v>
                </c:pt>
                <c:pt idx="4">
                  <c:v>582</c:v>
                </c:pt>
                <c:pt idx="5">
                  <c:v>600</c:v>
                </c:pt>
                <c:pt idx="6">
                  <c:v>613</c:v>
                </c:pt>
                <c:pt idx="7">
                  <c:v>516</c:v>
                </c:pt>
                <c:pt idx="8">
                  <c:v>491</c:v>
                </c:pt>
                <c:pt idx="9">
                  <c:v>488</c:v>
                </c:pt>
                <c:pt idx="10">
                  <c:v>488</c:v>
                </c:pt>
                <c:pt idx="11">
                  <c:v>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C7-457C-975B-6876C47FA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211552"/>
        <c:axId val="1"/>
      </c:lineChart>
      <c:catAx>
        <c:axId val="31721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72115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09110124970643"/>
          <c:y val="0.80506329113924047"/>
          <c:w val="0.18210377548960222"/>
          <c:h val="6.329113924050633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Månadskost 2016</a:t>
            </a:r>
          </a:p>
        </c:rich>
      </c:tx>
      <c:layout>
        <c:manualLayout>
          <c:xMode val="edge"/>
          <c:yMode val="edge"/>
          <c:x val="0.34401453664445791"/>
          <c:y val="3.568111003668401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diag16!$I$57:$I$62</c:f>
              <c:numCache>
                <c:formatCode>0</c:formatCode>
                <c:ptCount val="6"/>
                <c:pt idx="0" formatCode="General">
                  <c:v>501</c:v>
                </c:pt>
                <c:pt idx="1">
                  <c:v>289</c:v>
                </c:pt>
                <c:pt idx="2">
                  <c:v>1330.1418439716313</c:v>
                </c:pt>
                <c:pt idx="3">
                  <c:v>22.797872340425531</c:v>
                </c:pt>
                <c:pt idx="4" formatCode="General">
                  <c:v>313</c:v>
                </c:pt>
                <c:pt idx="5">
                  <c:v>-156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3F-4DC0-83F8-EF166C406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380360"/>
        <c:axId val="1"/>
      </c:barChart>
      <c:catAx>
        <c:axId val="317380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173803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3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Fjärrvärme kWh start 2017-01-01
</a:t>
            </a:r>
          </a:p>
        </c:rich>
      </c:tx>
      <c:layout>
        <c:manualLayout>
          <c:xMode val="edge"/>
          <c:yMode val="edge"/>
          <c:x val="0.26141732283464569"/>
          <c:y val="9.329940627650551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0472440944882"/>
          <c:y val="0.15776120626890075"/>
          <c:w val="0.70236220472440947"/>
          <c:h val="0.7124699637950356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513-4F05-8565-A2274079889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'Vatten Värme'!$G$247:$G$258</c:f>
              <c:numCache>
                <c:formatCode>General</c:formatCode>
                <c:ptCount val="12"/>
                <c:pt idx="0">
                  <c:v>132950.00000000026</c:v>
                </c:pt>
                <c:pt idx="1">
                  <c:v>120480.00000000001</c:v>
                </c:pt>
                <c:pt idx="2">
                  <c:v>110050</c:v>
                </c:pt>
                <c:pt idx="3">
                  <c:v>91340</c:v>
                </c:pt>
                <c:pt idx="4">
                  <c:v>53440</c:v>
                </c:pt>
                <c:pt idx="5">
                  <c:v>35380</c:v>
                </c:pt>
                <c:pt idx="6">
                  <c:v>20850</c:v>
                </c:pt>
                <c:pt idx="7">
                  <c:v>29370</c:v>
                </c:pt>
                <c:pt idx="8">
                  <c:v>49100</c:v>
                </c:pt>
                <c:pt idx="9">
                  <c:v>82530</c:v>
                </c:pt>
                <c:pt idx="10">
                  <c:v>107470</c:v>
                </c:pt>
                <c:pt idx="11">
                  <c:v>120840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13-4F05-8565-A22740798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209256"/>
        <c:axId val="1"/>
      </c:lineChart>
      <c:catAx>
        <c:axId val="317209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72092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480314960629926"/>
          <c:y val="0.81934055952929552"/>
          <c:w val="0.1590551181102362"/>
          <c:h val="6.1068969432256037E-2"/>
        </c:manualLayout>
      </c:layout>
      <c:overlay val="0"/>
      <c:spPr>
        <a:solidFill>
          <a:srgbClr val="D9D9D9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3C3C3C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Vattenförbrukning start 2017-01-01
</a:t>
            </a:r>
          </a:p>
        </c:rich>
      </c:tx>
      <c:layout>
        <c:manualLayout>
          <c:xMode val="edge"/>
          <c:yMode val="edge"/>
          <c:x val="0.18367363420231811"/>
          <c:y val="0.1459915611814346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38318992775424"/>
          <c:y val="0.25569620253164554"/>
          <c:w val="0.6687603242435276"/>
          <c:h val="0.6227848101265822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'Vatten Värme'!$K$247:$K$258</c:f>
              <c:numCache>
                <c:formatCode>General</c:formatCode>
                <c:ptCount val="12"/>
                <c:pt idx="0">
                  <c:v>554</c:v>
                </c:pt>
                <c:pt idx="1">
                  <c:v>519</c:v>
                </c:pt>
                <c:pt idx="2">
                  <c:v>519</c:v>
                </c:pt>
                <c:pt idx="3">
                  <c:v>550</c:v>
                </c:pt>
                <c:pt idx="4">
                  <c:v>536</c:v>
                </c:pt>
                <c:pt idx="5">
                  <c:v>230</c:v>
                </c:pt>
                <c:pt idx="6">
                  <c:v>860</c:v>
                </c:pt>
                <c:pt idx="7">
                  <c:v>564</c:v>
                </c:pt>
                <c:pt idx="8">
                  <c:v>481</c:v>
                </c:pt>
                <c:pt idx="9">
                  <c:v>523</c:v>
                </c:pt>
                <c:pt idx="10">
                  <c:v>502</c:v>
                </c:pt>
                <c:pt idx="11">
                  <c:v>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0D-4D63-8980-4CCC35BE4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211552"/>
        <c:axId val="1"/>
      </c:lineChart>
      <c:catAx>
        <c:axId val="31721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72115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09110124970643"/>
          <c:y val="0.80506329113924047"/>
          <c:w val="0.18210377548960222"/>
          <c:h val="6.329113924050633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diag17!$J$58:$J$64</c:f>
              <c:numCache>
                <c:formatCode>General</c:formatCode>
                <c:ptCount val="7"/>
                <c:pt idx="0">
                  <c:v>46</c:v>
                </c:pt>
                <c:pt idx="1">
                  <c:v>283</c:v>
                </c:pt>
                <c:pt idx="2">
                  <c:v>1404</c:v>
                </c:pt>
                <c:pt idx="3">
                  <c:v>17</c:v>
                </c:pt>
                <c:pt idx="4">
                  <c:v>133</c:v>
                </c:pt>
                <c:pt idx="5">
                  <c:v>305</c:v>
                </c:pt>
                <c:pt idx="6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D2-4EDE-B7DE-C9150DDD5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2314672"/>
        <c:axId val="432315000"/>
        <c:axId val="0"/>
      </c:bar3DChart>
      <c:catAx>
        <c:axId val="4323146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2315000"/>
        <c:crosses val="autoZero"/>
        <c:auto val="1"/>
        <c:lblAlgn val="ctr"/>
        <c:lblOffset val="100"/>
        <c:noMultiLvlLbl val="0"/>
      </c:catAx>
      <c:valAx>
        <c:axId val="432315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2314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3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Fjärrvärme kWh start 2018-01-01
</a:t>
            </a:r>
          </a:p>
        </c:rich>
      </c:tx>
      <c:layout>
        <c:manualLayout>
          <c:xMode val="edge"/>
          <c:yMode val="edge"/>
          <c:x val="0.26141732283464569"/>
          <c:y val="9.329940627650551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0472440944882"/>
          <c:y val="0.15776120626890075"/>
          <c:w val="0.70236220472440947"/>
          <c:h val="0.7124699637950356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B27-4AB1-9FA1-E133929A884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'Vatten Värme'!$G$266:$G$277</c:f>
              <c:numCache>
                <c:formatCode>General</c:formatCode>
                <c:ptCount val="12"/>
                <c:pt idx="0">
                  <c:v>137030</c:v>
                </c:pt>
                <c:pt idx="1">
                  <c:v>141620</c:v>
                </c:pt>
                <c:pt idx="2">
                  <c:v>137820</c:v>
                </c:pt>
                <c:pt idx="3">
                  <c:v>79720</c:v>
                </c:pt>
                <c:pt idx="4">
                  <c:v>29630</c:v>
                </c:pt>
                <c:pt idx="5">
                  <c:v>19040</c:v>
                </c:pt>
                <c:pt idx="6">
                  <c:v>12510</c:v>
                </c:pt>
                <c:pt idx="7">
                  <c:v>20110</c:v>
                </c:pt>
                <c:pt idx="8">
                  <c:v>38280</c:v>
                </c:pt>
                <c:pt idx="9">
                  <c:v>73760</c:v>
                </c:pt>
                <c:pt idx="10">
                  <c:v>96670</c:v>
                </c:pt>
                <c:pt idx="11">
                  <c:v>120560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27-4AB1-9FA1-E133929A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209256"/>
        <c:axId val="1"/>
      </c:lineChart>
      <c:catAx>
        <c:axId val="317209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72092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480314960629926"/>
          <c:y val="0.81934055952929552"/>
          <c:w val="0.1590551181102362"/>
          <c:h val="6.1068969432256037E-2"/>
        </c:manualLayout>
      </c:layout>
      <c:overlay val="0"/>
      <c:spPr>
        <a:solidFill>
          <a:srgbClr val="D9D9D9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3C3C3C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Vattenförbrukning start 2018-01-01
</a:t>
            </a:r>
          </a:p>
        </c:rich>
      </c:tx>
      <c:layout>
        <c:manualLayout>
          <c:xMode val="edge"/>
          <c:yMode val="edge"/>
          <c:x val="0.18367363420231811"/>
          <c:y val="0.1459915611814346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38318992775424"/>
          <c:y val="0.25569620253164554"/>
          <c:w val="0.6687603242435276"/>
          <c:h val="0.6227848101265822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'Vatten Värme'!$K$266:$K$277</c:f>
              <c:numCache>
                <c:formatCode>General</c:formatCode>
                <c:ptCount val="12"/>
                <c:pt idx="0">
                  <c:v>464</c:v>
                </c:pt>
                <c:pt idx="1">
                  <c:v>540</c:v>
                </c:pt>
                <c:pt idx="2">
                  <c:v>517</c:v>
                </c:pt>
                <c:pt idx="3">
                  <c:v>503</c:v>
                </c:pt>
                <c:pt idx="4">
                  <c:v>589</c:v>
                </c:pt>
                <c:pt idx="5">
                  <c:v>558</c:v>
                </c:pt>
                <c:pt idx="6">
                  <c:v>562</c:v>
                </c:pt>
                <c:pt idx="7">
                  <c:v>497</c:v>
                </c:pt>
                <c:pt idx="8">
                  <c:v>460</c:v>
                </c:pt>
                <c:pt idx="9">
                  <c:v>497</c:v>
                </c:pt>
                <c:pt idx="10">
                  <c:v>460</c:v>
                </c:pt>
                <c:pt idx="11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9E-497C-A159-20173DFB4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211552"/>
        <c:axId val="1"/>
      </c:lineChart>
      <c:catAx>
        <c:axId val="31721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72115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09110124970643"/>
          <c:y val="0.80506329113924047"/>
          <c:w val="0.18210377548960222"/>
          <c:h val="6.329113924050633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352575453642174"/>
          <c:y val="0.19018404907975461"/>
          <c:w val="0.35427634550260673"/>
          <c:h val="0.62269938650306744"/>
        </c:manualLayout>
      </c:layout>
      <c:pieChart>
        <c:varyColors val="1"/>
        <c:ser>
          <c:idx val="0"/>
          <c:order val="0"/>
          <c:spPr>
            <a:solidFill>
              <a:srgbClr val="99CC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635-4863-AFBD-10F1F737B40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35-4863-AFBD-10F1F737B40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635-4863-AFBD-10F1F737B40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635-4863-AFBD-10F1F737B40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635-4863-AFBD-10F1F737B407}"/>
              </c:ext>
            </c:extLst>
          </c:dPt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35-4863-AFBD-10F1F737B407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35-4863-AFBD-10F1F737B407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35-4863-AFBD-10F1F737B407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35-4863-AFBD-10F1F737B40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Diag04!$N$54:$N$58</c:f>
              <c:strCache>
                <c:ptCount val="5"/>
                <c:pt idx="0">
                  <c:v>Rep-Uh</c:v>
                </c:pt>
                <c:pt idx="1">
                  <c:v>Vatten </c:v>
                </c:pt>
                <c:pt idx="2">
                  <c:v>Värme</c:v>
                </c:pt>
                <c:pt idx="3">
                  <c:v>El</c:v>
                </c:pt>
                <c:pt idx="4">
                  <c:v>övrigt</c:v>
                </c:pt>
              </c:strCache>
            </c:strRef>
          </c:cat>
          <c:val>
            <c:numRef>
              <c:f>Diag04!$O$54:$O$58</c:f>
              <c:numCache>
                <c:formatCode>General</c:formatCode>
                <c:ptCount val="5"/>
                <c:pt idx="0">
                  <c:v>30</c:v>
                </c:pt>
                <c:pt idx="1">
                  <c:v>279</c:v>
                </c:pt>
                <c:pt idx="2">
                  <c:v>814</c:v>
                </c:pt>
                <c:pt idx="3">
                  <c:v>46</c:v>
                </c:pt>
                <c:pt idx="4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35-4863-AFBD-10F1F737B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609221622166333"/>
          <c:y val="0.34049079754601225"/>
          <c:w val="0.98604004342389129"/>
          <c:h val="0.6656441717791410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3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Fjärrvärme kWh start 050120
</a:t>
            </a:r>
          </a:p>
        </c:rich>
      </c:tx>
      <c:layout>
        <c:manualLayout>
          <c:xMode val="edge"/>
          <c:yMode val="edge"/>
          <c:x val="0.32780639027264447"/>
          <c:y val="3.27455919395465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2755888494928"/>
          <c:y val="0.11251128873374452"/>
          <c:w val="0.83588488938882644"/>
          <c:h val="0.7615451846856674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A01-4908-8F80-1048DDA23FC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'Vatten Värme'!$G$31:$G$42</c:f>
              <c:numCache>
                <c:formatCode>General</c:formatCode>
                <c:ptCount val="12"/>
                <c:pt idx="0">
                  <c:v>112750</c:v>
                </c:pt>
                <c:pt idx="1">
                  <c:v>129110.00000000001</c:v>
                </c:pt>
                <c:pt idx="2">
                  <c:v>151769.99999999985</c:v>
                </c:pt>
                <c:pt idx="3">
                  <c:v>106900.00000000009</c:v>
                </c:pt>
                <c:pt idx="4">
                  <c:v>71720.000000000029</c:v>
                </c:pt>
                <c:pt idx="5">
                  <c:v>34759.999999999993</c:v>
                </c:pt>
                <c:pt idx="6">
                  <c:v>24029.999999999971</c:v>
                </c:pt>
                <c:pt idx="7">
                  <c:v>24039.999999999964</c:v>
                </c:pt>
                <c:pt idx="8">
                  <c:v>40630.000000000109</c:v>
                </c:pt>
                <c:pt idx="9">
                  <c:v>73970.000000000029</c:v>
                </c:pt>
                <c:pt idx="10">
                  <c:v>94949.999999999825</c:v>
                </c:pt>
                <c:pt idx="11">
                  <c:v>118220.00000000003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01-4908-8F80-1048DDA23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166304"/>
        <c:axId val="1"/>
      </c:lineChart>
      <c:catAx>
        <c:axId val="31516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51663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Flödesförbrukning start 050120
</a:t>
            </a:r>
          </a:p>
        </c:rich>
      </c:tx>
      <c:layout>
        <c:manualLayout>
          <c:xMode val="edge"/>
          <c:yMode val="edge"/>
          <c:x val="0.3073980930955059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31639087685776"/>
          <c:y val="0.11245055813806404"/>
          <c:w val="0.83333373506883079"/>
          <c:h val="0.76706852607279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F3D-49AF-BBF8-8B43F257EBB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'Vatten Värme'!$I$31:$I$42</c:f>
              <c:numCache>
                <c:formatCode>General</c:formatCode>
                <c:ptCount val="12"/>
                <c:pt idx="0">
                  <c:v>2390.6000000000022</c:v>
                </c:pt>
                <c:pt idx="1">
                  <c:v>2693</c:v>
                </c:pt>
                <c:pt idx="2">
                  <c:v>3082.2999999999993</c:v>
                </c:pt>
                <c:pt idx="3">
                  <c:v>2273.7000000000007</c:v>
                </c:pt>
                <c:pt idx="4">
                  <c:v>1602</c:v>
                </c:pt>
                <c:pt idx="5">
                  <c:v>821.09999999999854</c:v>
                </c:pt>
                <c:pt idx="6">
                  <c:v>714</c:v>
                </c:pt>
                <c:pt idx="7">
                  <c:v>713.29999999999927</c:v>
                </c:pt>
                <c:pt idx="8">
                  <c:v>1092.2999999999993</c:v>
                </c:pt>
                <c:pt idx="9">
                  <c:v>1728.7000000000044</c:v>
                </c:pt>
                <c:pt idx="10">
                  <c:v>2071.2999999999956</c:v>
                </c:pt>
                <c:pt idx="11">
                  <c:v>2509.4000000000015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3D-49AF-BBF8-8B43F257E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167944"/>
        <c:axId val="1"/>
      </c:lineChart>
      <c:catAx>
        <c:axId val="315167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51679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45971932079921"/>
          <c:y val="0.74698871074850581"/>
          <c:w val="0.13265319513632223"/>
          <c:h val="6.2650602409638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Vattenförbrukning start 050120
</a:t>
            </a:r>
          </a:p>
        </c:rich>
      </c:tx>
      <c:layout>
        <c:manualLayout>
          <c:xMode val="edge"/>
          <c:yMode val="edge"/>
          <c:x val="0.31377564411591408"/>
          <c:y val="3.25814536340852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36791890540226E-2"/>
          <c:y val="0.1336690808385794"/>
          <c:w val="0.84481346081739783"/>
          <c:h val="0.7410197409534334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'Vatten Värme'!$K$31:$K$42</c:f>
              <c:numCache>
                <c:formatCode>General</c:formatCode>
                <c:ptCount val="12"/>
                <c:pt idx="0">
                  <c:v>648</c:v>
                </c:pt>
                <c:pt idx="1">
                  <c:v>613</c:v>
                </c:pt>
                <c:pt idx="2">
                  <c:v>671</c:v>
                </c:pt>
                <c:pt idx="3">
                  <c:v>717</c:v>
                </c:pt>
                <c:pt idx="4">
                  <c:v>631</c:v>
                </c:pt>
                <c:pt idx="5">
                  <c:v>634</c:v>
                </c:pt>
                <c:pt idx="6">
                  <c:v>680</c:v>
                </c:pt>
                <c:pt idx="7">
                  <c:v>680</c:v>
                </c:pt>
                <c:pt idx="8">
                  <c:v>680</c:v>
                </c:pt>
                <c:pt idx="9">
                  <c:v>661</c:v>
                </c:pt>
                <c:pt idx="10">
                  <c:v>709</c:v>
                </c:pt>
                <c:pt idx="11">
                  <c:v>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35-4215-A109-E495F7C3A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170896"/>
        <c:axId val="1"/>
      </c:lineChart>
      <c:catAx>
        <c:axId val="31517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51708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65311478922277"/>
          <c:y val="0.73684394713818668"/>
          <c:w val="0.14285727676897531"/>
          <c:h val="6.516317039317454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5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5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5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5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7.xml"/><Relationship Id="rId1" Type="http://schemas.openxmlformats.org/officeDocument/2006/relationships/chart" Target="../charts/chart5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152400</xdr:rowOff>
    </xdr:from>
    <xdr:to>
      <xdr:col>12</xdr:col>
      <xdr:colOff>57150</xdr:colOff>
      <xdr:row>24</xdr:row>
      <xdr:rowOff>47625</xdr:rowOff>
    </xdr:to>
    <xdr:graphicFrame macro="">
      <xdr:nvGraphicFramePr>
        <xdr:cNvPr id="2607" name="Diagram 1">
          <a:extLst>
            <a:ext uri="{FF2B5EF4-FFF2-40B4-BE49-F238E27FC236}">
              <a16:creationId xmlns:a16="http://schemas.microsoft.com/office/drawing/2014/main" id="{56D6B10E-1346-4B14-B87B-2B64BC966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24</xdr:row>
      <xdr:rowOff>152400</xdr:rowOff>
    </xdr:from>
    <xdr:to>
      <xdr:col>12</xdr:col>
      <xdr:colOff>38100</xdr:colOff>
      <xdr:row>49</xdr:row>
      <xdr:rowOff>57150</xdr:rowOff>
    </xdr:to>
    <xdr:graphicFrame macro="">
      <xdr:nvGraphicFramePr>
        <xdr:cNvPr id="2608" name="Diagram 2">
          <a:extLst>
            <a:ext uri="{FF2B5EF4-FFF2-40B4-BE49-F238E27FC236}">
              <a16:creationId xmlns:a16="http://schemas.microsoft.com/office/drawing/2014/main" id="{8783F96D-30D2-43AA-8594-4A44DB2F2F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50</xdr:row>
      <xdr:rowOff>133350</xdr:rowOff>
    </xdr:from>
    <xdr:to>
      <xdr:col>12</xdr:col>
      <xdr:colOff>28575</xdr:colOff>
      <xdr:row>74</xdr:row>
      <xdr:rowOff>47625</xdr:rowOff>
    </xdr:to>
    <xdr:graphicFrame macro="">
      <xdr:nvGraphicFramePr>
        <xdr:cNvPr id="2609" name="Diagram 3">
          <a:extLst>
            <a:ext uri="{FF2B5EF4-FFF2-40B4-BE49-F238E27FC236}">
              <a16:creationId xmlns:a16="http://schemas.microsoft.com/office/drawing/2014/main" id="{36D79EF3-BB3B-427A-9833-A8467FC739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19050</xdr:colOff>
      <xdr:row>0</xdr:row>
      <xdr:rowOff>142875</xdr:rowOff>
    </xdr:from>
    <xdr:to>
      <xdr:col>22</xdr:col>
      <xdr:colOff>409575</xdr:colOff>
      <xdr:row>20</xdr:row>
      <xdr:rowOff>0</xdr:rowOff>
    </xdr:to>
    <xdr:graphicFrame macro="">
      <xdr:nvGraphicFramePr>
        <xdr:cNvPr id="2610" name="Diagram 4">
          <a:extLst>
            <a:ext uri="{FF2B5EF4-FFF2-40B4-BE49-F238E27FC236}">
              <a16:creationId xmlns:a16="http://schemas.microsoft.com/office/drawing/2014/main" id="{C19A3EE1-12A9-455D-BB06-057D2A3182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38100</xdr:colOff>
      <xdr:row>22</xdr:row>
      <xdr:rowOff>0</xdr:rowOff>
    </xdr:from>
    <xdr:to>
      <xdr:col>22</xdr:col>
      <xdr:colOff>409575</xdr:colOff>
      <xdr:row>40</xdr:row>
      <xdr:rowOff>76200</xdr:rowOff>
    </xdr:to>
    <xdr:graphicFrame macro="">
      <xdr:nvGraphicFramePr>
        <xdr:cNvPr id="2611" name="Diagram 5">
          <a:extLst>
            <a:ext uri="{FF2B5EF4-FFF2-40B4-BE49-F238E27FC236}">
              <a16:creationId xmlns:a16="http://schemas.microsoft.com/office/drawing/2014/main" id="{51FC7DBA-5C04-4DB0-B2B8-984CE3E503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19050</xdr:colOff>
      <xdr:row>50</xdr:row>
      <xdr:rowOff>152400</xdr:rowOff>
    </xdr:from>
    <xdr:to>
      <xdr:col>21</xdr:col>
      <xdr:colOff>600075</xdr:colOff>
      <xdr:row>70</xdr:row>
      <xdr:rowOff>19050</xdr:rowOff>
    </xdr:to>
    <xdr:graphicFrame macro="">
      <xdr:nvGraphicFramePr>
        <xdr:cNvPr id="2612" name="Diagram 6">
          <a:extLst>
            <a:ext uri="{FF2B5EF4-FFF2-40B4-BE49-F238E27FC236}">
              <a16:creationId xmlns:a16="http://schemas.microsoft.com/office/drawing/2014/main" id="{B137EB61-9AA6-4ADF-ACF6-F7A82D432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0.04142</cdr:x>
      <cdr:y>0.85647</cdr:y>
    </cdr:from>
    <cdr:to>
      <cdr:x>0.04586</cdr:x>
      <cdr:y>0.8755</cdr:y>
    </cdr:to>
    <cdr:sp macro="" textlink="">
      <cdr:nvSpPr>
        <cdr:cNvPr id="11265" name="Text 1">
          <a:extLst xmlns:a="http://schemas.openxmlformats.org/drawingml/2006/main">
            <a:ext uri="{FF2B5EF4-FFF2-40B4-BE49-F238E27FC236}">
              <a16:creationId xmlns:a16="http://schemas.microsoft.com/office/drawing/2014/main" id="{388090EF-6CAB-4D6E-9185-5F13B887637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857" y="3396852"/>
          <a:ext cx="33218" cy="7540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0.05919</cdr:x>
      <cdr:y>0.85149</cdr:y>
    </cdr:from>
    <cdr:to>
      <cdr:x>0.0661</cdr:x>
      <cdr:y>0.87221</cdr:y>
    </cdr:to>
    <cdr:sp macro="" textlink="">
      <cdr:nvSpPr>
        <cdr:cNvPr id="12289" name="Text 1">
          <a:extLst xmlns:a="http://schemas.openxmlformats.org/drawingml/2006/main">
            <a:ext uri="{FF2B5EF4-FFF2-40B4-BE49-F238E27FC236}">
              <a16:creationId xmlns:a16="http://schemas.microsoft.com/office/drawing/2014/main" id="{B6F3FA98-47C2-4040-A8E6-675063D990C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5730" y="3247342"/>
          <a:ext cx="51673" cy="7893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0.07449</cdr:x>
      <cdr:y>0.84783</cdr:y>
    </cdr:from>
    <cdr:to>
      <cdr:x>0.08683</cdr:x>
      <cdr:y>0.86465</cdr:y>
    </cdr:to>
    <cdr:sp macro="" textlink="">
      <cdr:nvSpPr>
        <cdr:cNvPr id="12290" name="Text 2">
          <a:extLst xmlns:a="http://schemas.openxmlformats.org/drawingml/2006/main">
            <a:ext uri="{FF2B5EF4-FFF2-40B4-BE49-F238E27FC236}">
              <a16:creationId xmlns:a16="http://schemas.microsoft.com/office/drawing/2014/main" id="{57AD20DE-0986-4F2B-85E2-3923A1E11F6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149" y="3233412"/>
          <a:ext cx="92274" cy="6408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0.09399</cdr:x>
      <cdr:y>0.84198</cdr:y>
    </cdr:from>
    <cdr:to>
      <cdr:x>0.10238</cdr:x>
      <cdr:y>0.85734</cdr:y>
    </cdr:to>
    <cdr:sp macro="" textlink="">
      <cdr:nvSpPr>
        <cdr:cNvPr id="12291" name="Text 3">
          <a:extLst xmlns:a="http://schemas.openxmlformats.org/drawingml/2006/main">
            <a:ext uri="{FF2B5EF4-FFF2-40B4-BE49-F238E27FC236}">
              <a16:creationId xmlns:a16="http://schemas.microsoft.com/office/drawing/2014/main" id="{FD3B617C-FDB2-49AF-BCFE-AAE2B899F65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5941" y="3211124"/>
          <a:ext cx="62746" cy="5850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0.08831</cdr:x>
      <cdr:y>0.84929</cdr:y>
    </cdr:from>
    <cdr:to>
      <cdr:x>0.09868</cdr:x>
      <cdr:y>0.8783</cdr:y>
    </cdr:to>
    <cdr:sp macro="" textlink="">
      <cdr:nvSpPr>
        <cdr:cNvPr id="12292" name="Text 4">
          <a:extLst xmlns:a="http://schemas.openxmlformats.org/drawingml/2006/main">
            <a:ext uri="{FF2B5EF4-FFF2-40B4-BE49-F238E27FC236}">
              <a16:creationId xmlns:a16="http://schemas.microsoft.com/office/drawing/2014/main" id="{37407E19-1ABA-4B94-A022-1187C45FDB5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496" y="3238984"/>
          <a:ext cx="77509" cy="11051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0.0893</cdr:x>
      <cdr:y>0.85831</cdr:y>
    </cdr:from>
    <cdr:to>
      <cdr:x>0.09942</cdr:x>
      <cdr:y>0.90121</cdr:y>
    </cdr:to>
    <cdr:sp macro="" textlink="">
      <cdr:nvSpPr>
        <cdr:cNvPr id="12293" name="Text 5">
          <a:extLst xmlns:a="http://schemas.openxmlformats.org/drawingml/2006/main">
            <a:ext uri="{FF2B5EF4-FFF2-40B4-BE49-F238E27FC236}">
              <a16:creationId xmlns:a16="http://schemas.microsoft.com/office/drawing/2014/main" id="{D29C670D-BEF7-4FDB-9206-79AFCF0DA4F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0878" y="3273346"/>
          <a:ext cx="75664" cy="16344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0.09559</cdr:x>
      <cdr:y>0.87562</cdr:y>
    </cdr:from>
    <cdr:to>
      <cdr:x>0.09807</cdr:x>
      <cdr:y>0.91681</cdr:y>
    </cdr:to>
    <cdr:sp macro="" textlink="">
      <cdr:nvSpPr>
        <cdr:cNvPr id="12294" name="Text Box 6">
          <a:extLst xmlns:a="http://schemas.openxmlformats.org/drawingml/2006/main">
            <a:ext uri="{FF2B5EF4-FFF2-40B4-BE49-F238E27FC236}">
              <a16:creationId xmlns:a16="http://schemas.microsoft.com/office/drawing/2014/main" id="{702EDAB3-6408-415F-99E0-BE2856AD7FE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3823" y="3327783"/>
          <a:ext cx="18530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sv-SE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0.01867</cdr:x>
      <cdr:y>0.92141</cdr:y>
    </cdr:from>
    <cdr:to>
      <cdr:x>0.02063</cdr:x>
      <cdr:y>0.94322</cdr:y>
    </cdr:to>
    <cdr:sp macro="" textlink="">
      <cdr:nvSpPr>
        <cdr:cNvPr id="13313" name="Text 1">
          <a:extLst xmlns:a="http://schemas.openxmlformats.org/drawingml/2006/main">
            <a:ext uri="{FF2B5EF4-FFF2-40B4-BE49-F238E27FC236}">
              <a16:creationId xmlns:a16="http://schemas.microsoft.com/office/drawing/2014/main" id="{DCDC8A0B-88E4-436F-B0E2-9BC72888122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055" y="2864304"/>
          <a:ext cx="11583" cy="6772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0.02189</cdr:x>
      <cdr:y>0.91925</cdr:y>
    </cdr:from>
    <cdr:to>
      <cdr:x>0.02435</cdr:x>
      <cdr:y>0.94201</cdr:y>
    </cdr:to>
    <cdr:sp macro="" textlink="">
      <cdr:nvSpPr>
        <cdr:cNvPr id="14337" name="Text 1">
          <a:extLst xmlns:a="http://schemas.openxmlformats.org/drawingml/2006/main">
            <a:ext uri="{FF2B5EF4-FFF2-40B4-BE49-F238E27FC236}">
              <a16:creationId xmlns:a16="http://schemas.microsoft.com/office/drawing/2014/main" id="{22A3B735-946B-41A3-B56C-B7319FF5C55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610" y="2761282"/>
          <a:ext cx="14430" cy="682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0.02878</cdr:x>
      <cdr:y>0.91127</cdr:y>
    </cdr:from>
    <cdr:to>
      <cdr:x>0.03247</cdr:x>
      <cdr:y>0.93838</cdr:y>
    </cdr:to>
    <cdr:sp macro="" textlink="">
      <cdr:nvSpPr>
        <cdr:cNvPr id="14338" name="Text 2">
          <a:extLst xmlns:a="http://schemas.openxmlformats.org/drawingml/2006/main">
            <a:ext uri="{FF2B5EF4-FFF2-40B4-BE49-F238E27FC236}">
              <a16:creationId xmlns:a16="http://schemas.microsoft.com/office/drawing/2014/main" id="{5ACD3116-3D55-466A-910D-D4941F113B3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015" y="2737314"/>
          <a:ext cx="21646" cy="8134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0.03886</cdr:x>
      <cdr:y>0.8919</cdr:y>
    </cdr:from>
    <cdr:to>
      <cdr:x>0.04353</cdr:x>
      <cdr:y>0.92894</cdr:y>
    </cdr:to>
    <cdr:sp macro="" textlink="">
      <cdr:nvSpPr>
        <cdr:cNvPr id="14339" name="Text 3">
          <a:extLst xmlns:a="http://schemas.openxmlformats.org/drawingml/2006/main">
            <a:ext uri="{FF2B5EF4-FFF2-40B4-BE49-F238E27FC236}">
              <a16:creationId xmlns:a16="http://schemas.microsoft.com/office/drawing/2014/main" id="{04343BF0-C042-4A3F-A0FD-A714A2B3F18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1180" y="2679212"/>
          <a:ext cx="27417" cy="11112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0.04476</cdr:x>
      <cdr:y>0.88294</cdr:y>
    </cdr:from>
    <cdr:to>
      <cdr:x>0.05214</cdr:x>
      <cdr:y>0.92676</cdr:y>
    </cdr:to>
    <cdr:sp macro="" textlink="">
      <cdr:nvSpPr>
        <cdr:cNvPr id="14340" name="Text 4">
          <a:extLst xmlns:a="http://schemas.openxmlformats.org/drawingml/2006/main">
            <a:ext uri="{FF2B5EF4-FFF2-40B4-BE49-F238E27FC236}">
              <a16:creationId xmlns:a16="http://schemas.microsoft.com/office/drawing/2014/main" id="{F6FB9EAA-2254-40A0-9976-FC03E98569B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813" y="2652339"/>
          <a:ext cx="43291" cy="13145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0.06247</cdr:x>
      <cdr:y>0.86963</cdr:y>
    </cdr:from>
    <cdr:to>
      <cdr:x>0.07354</cdr:x>
      <cdr:y>0.92095</cdr:y>
    </cdr:to>
    <cdr:sp macro="" textlink="">
      <cdr:nvSpPr>
        <cdr:cNvPr id="14341" name="Text 5">
          <a:extLst xmlns:a="http://schemas.openxmlformats.org/drawingml/2006/main">
            <a:ext uri="{FF2B5EF4-FFF2-40B4-BE49-F238E27FC236}">
              <a16:creationId xmlns:a16="http://schemas.microsoft.com/office/drawing/2014/main" id="{CB881F47-44F5-4655-9C92-FFB71F06FAB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9711" y="2612394"/>
          <a:ext cx="64937" cy="15397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0.09421</cdr:x>
      <cdr:y>0.85787</cdr:y>
    </cdr:from>
    <cdr:to>
      <cdr:x>0.09738</cdr:x>
      <cdr:y>0.9102</cdr:y>
    </cdr:to>
    <cdr:sp macro="" textlink="">
      <cdr:nvSpPr>
        <cdr:cNvPr id="14342" name="Text Box 6">
          <a:extLst xmlns:a="http://schemas.openxmlformats.org/drawingml/2006/main">
            <a:ext uri="{FF2B5EF4-FFF2-40B4-BE49-F238E27FC236}">
              <a16:creationId xmlns:a16="http://schemas.microsoft.com/office/drawing/2014/main" id="{96EFCE8D-5CC4-4BE9-86E6-87268F378D5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1890" y="2565757"/>
          <a:ext cx="18530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sv-SE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0.41699</cdr:x>
      <cdr:y>0.56669</cdr:y>
    </cdr:from>
    <cdr:to>
      <cdr:x>0.42141</cdr:x>
      <cdr:y>0.58245</cdr:y>
    </cdr:to>
    <cdr:sp macro="" textlink="">
      <cdr:nvSpPr>
        <cdr:cNvPr id="15361" name="Text 1">
          <a:extLst xmlns:a="http://schemas.openxmlformats.org/drawingml/2006/main">
            <a:ext uri="{FF2B5EF4-FFF2-40B4-BE49-F238E27FC236}">
              <a16:creationId xmlns:a16="http://schemas.microsoft.com/office/drawing/2014/main" id="{1813CC38-8737-434A-AF31-2DFEDE62BF1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55204" y="1800602"/>
          <a:ext cx="23875" cy="4999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0.39783</cdr:x>
      <cdr:y>0.59651</cdr:y>
    </cdr:from>
    <cdr:to>
      <cdr:x>0.40471</cdr:x>
      <cdr:y>0.61543</cdr:y>
    </cdr:to>
    <cdr:sp macro="" textlink="">
      <cdr:nvSpPr>
        <cdr:cNvPr id="15362" name="Text 2">
          <a:extLst xmlns:a="http://schemas.openxmlformats.org/drawingml/2006/main">
            <a:ext uri="{FF2B5EF4-FFF2-40B4-BE49-F238E27FC236}">
              <a16:creationId xmlns:a16="http://schemas.microsoft.com/office/drawing/2014/main" id="{BED40790-748B-45F2-942B-4257A9B6422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1748" y="1895207"/>
          <a:ext cx="37138" cy="5999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0.39906</cdr:x>
      <cdr:y>0.62998</cdr:y>
    </cdr:from>
    <cdr:to>
      <cdr:x>0.40692</cdr:x>
      <cdr:y>0.6598</cdr:y>
    </cdr:to>
    <cdr:sp macro="" textlink="">
      <cdr:nvSpPr>
        <cdr:cNvPr id="15363" name="Text 3">
          <a:extLst xmlns:a="http://schemas.openxmlformats.org/drawingml/2006/main">
            <a:ext uri="{FF2B5EF4-FFF2-40B4-BE49-F238E27FC236}">
              <a16:creationId xmlns:a16="http://schemas.microsoft.com/office/drawing/2014/main" id="{C42146CE-D708-436A-AE36-34269CAD807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8380" y="2001349"/>
          <a:ext cx="42443" cy="9460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0.37647</cdr:x>
      <cdr:y>0.68066</cdr:y>
    </cdr:from>
    <cdr:to>
      <cdr:x>0.38555</cdr:x>
      <cdr:y>0.71752</cdr:y>
    </cdr:to>
    <cdr:sp macro="" textlink="">
      <cdr:nvSpPr>
        <cdr:cNvPr id="15364" name="Text 4">
          <a:extLst xmlns:a="http://schemas.openxmlformats.org/drawingml/2006/main">
            <a:ext uri="{FF2B5EF4-FFF2-40B4-BE49-F238E27FC236}">
              <a16:creationId xmlns:a16="http://schemas.microsoft.com/office/drawing/2014/main" id="{1136C676-06E5-4B83-8605-5C24144174F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36355" y="2162100"/>
          <a:ext cx="49075" cy="11690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0.34773</cdr:x>
      <cdr:y>0.74152</cdr:y>
    </cdr:from>
    <cdr:to>
      <cdr:x>0.35928</cdr:x>
      <cdr:y>0.78711</cdr:y>
    </cdr:to>
    <cdr:sp macro="" textlink="">
      <cdr:nvSpPr>
        <cdr:cNvPr id="15365" name="Text 5">
          <a:extLst xmlns:a="http://schemas.openxmlformats.org/drawingml/2006/main">
            <a:ext uri="{FF2B5EF4-FFF2-40B4-BE49-F238E27FC236}">
              <a16:creationId xmlns:a16="http://schemas.microsoft.com/office/drawing/2014/main" id="{B41F9142-BA93-4D8D-8FB2-33571E57047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1172" y="2355155"/>
          <a:ext cx="62338" cy="14459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0.31912</cdr:x>
      <cdr:y>0.82068</cdr:y>
    </cdr:from>
    <cdr:to>
      <cdr:x>0.32256</cdr:x>
      <cdr:y>0.87018</cdr:y>
    </cdr:to>
    <cdr:sp macro="" textlink="">
      <cdr:nvSpPr>
        <cdr:cNvPr id="15366" name="Text Box 6">
          <a:extLst xmlns:a="http://schemas.openxmlformats.org/drawingml/2006/main">
            <a:ext uri="{FF2B5EF4-FFF2-40B4-BE49-F238E27FC236}">
              <a16:creationId xmlns:a16="http://schemas.microsoft.com/office/drawing/2014/main" id="{607179F2-B130-4D5A-A4BA-7D9488853AB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0431" y="2595244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sv-SE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152400</xdr:rowOff>
    </xdr:from>
    <xdr:to>
      <xdr:col>12</xdr:col>
      <xdr:colOff>57150</xdr:colOff>
      <xdr:row>24</xdr:row>
      <xdr:rowOff>47625</xdr:rowOff>
    </xdr:to>
    <xdr:graphicFrame macro="">
      <xdr:nvGraphicFramePr>
        <xdr:cNvPr id="17036" name="Diagram 1">
          <a:extLst>
            <a:ext uri="{FF2B5EF4-FFF2-40B4-BE49-F238E27FC236}">
              <a16:creationId xmlns:a16="http://schemas.microsoft.com/office/drawing/2014/main" id="{2CB057B7-A11A-4767-B55D-6D2A7E9C05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24</xdr:row>
      <xdr:rowOff>152400</xdr:rowOff>
    </xdr:from>
    <xdr:to>
      <xdr:col>12</xdr:col>
      <xdr:colOff>38100</xdr:colOff>
      <xdr:row>49</xdr:row>
      <xdr:rowOff>57150</xdr:rowOff>
    </xdr:to>
    <xdr:graphicFrame macro="">
      <xdr:nvGraphicFramePr>
        <xdr:cNvPr id="17037" name="Diagram 2">
          <a:extLst>
            <a:ext uri="{FF2B5EF4-FFF2-40B4-BE49-F238E27FC236}">
              <a16:creationId xmlns:a16="http://schemas.microsoft.com/office/drawing/2014/main" id="{16339109-A324-47F4-895D-03BC6E71C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50</xdr:row>
      <xdr:rowOff>133350</xdr:rowOff>
    </xdr:from>
    <xdr:to>
      <xdr:col>12</xdr:col>
      <xdr:colOff>28575</xdr:colOff>
      <xdr:row>74</xdr:row>
      <xdr:rowOff>47625</xdr:rowOff>
    </xdr:to>
    <xdr:graphicFrame macro="">
      <xdr:nvGraphicFramePr>
        <xdr:cNvPr id="17038" name="Diagram 3">
          <a:extLst>
            <a:ext uri="{FF2B5EF4-FFF2-40B4-BE49-F238E27FC236}">
              <a16:creationId xmlns:a16="http://schemas.microsoft.com/office/drawing/2014/main" id="{FE80792E-BF17-4237-9840-EAFCA5B70E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19050</xdr:colOff>
      <xdr:row>0</xdr:row>
      <xdr:rowOff>142875</xdr:rowOff>
    </xdr:from>
    <xdr:to>
      <xdr:col>22</xdr:col>
      <xdr:colOff>409575</xdr:colOff>
      <xdr:row>20</xdr:row>
      <xdr:rowOff>0</xdr:rowOff>
    </xdr:to>
    <xdr:graphicFrame macro="">
      <xdr:nvGraphicFramePr>
        <xdr:cNvPr id="17039" name="Diagram 4">
          <a:extLst>
            <a:ext uri="{FF2B5EF4-FFF2-40B4-BE49-F238E27FC236}">
              <a16:creationId xmlns:a16="http://schemas.microsoft.com/office/drawing/2014/main" id="{E8B4B628-1350-4CB0-8DB9-8C0E3EB5E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38100</xdr:colOff>
      <xdr:row>22</xdr:row>
      <xdr:rowOff>0</xdr:rowOff>
    </xdr:from>
    <xdr:to>
      <xdr:col>22</xdr:col>
      <xdr:colOff>409575</xdr:colOff>
      <xdr:row>40</xdr:row>
      <xdr:rowOff>76200</xdr:rowOff>
    </xdr:to>
    <xdr:graphicFrame macro="">
      <xdr:nvGraphicFramePr>
        <xdr:cNvPr id="17040" name="Diagram 5">
          <a:extLst>
            <a:ext uri="{FF2B5EF4-FFF2-40B4-BE49-F238E27FC236}">
              <a16:creationId xmlns:a16="http://schemas.microsoft.com/office/drawing/2014/main" id="{ED3D7856-60B8-4417-BD18-8BBE2442D0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295275</xdr:colOff>
      <xdr:row>51</xdr:row>
      <xdr:rowOff>123825</xdr:rowOff>
    </xdr:from>
    <xdr:to>
      <xdr:col>15</xdr:col>
      <xdr:colOff>466725</xdr:colOff>
      <xdr:row>52</xdr:row>
      <xdr:rowOff>133350</xdr:rowOff>
    </xdr:to>
    <xdr:sp macro="" textlink="" fLocksText="0">
      <xdr:nvSpPr>
        <xdr:cNvPr id="16390" name="Text 6">
          <a:extLst>
            <a:ext uri="{FF2B5EF4-FFF2-40B4-BE49-F238E27FC236}">
              <a16:creationId xmlns:a16="http://schemas.microsoft.com/office/drawing/2014/main" id="{EA48BDE8-8695-4A31-8B8B-1BA87FDA4AFF}"/>
            </a:ext>
          </a:extLst>
        </xdr:cNvPr>
        <xdr:cNvSpPr txBox="1">
          <a:spLocks noChangeArrowheads="1"/>
        </xdr:cNvSpPr>
      </xdr:nvSpPr>
      <xdr:spPr bwMode="auto">
        <a:xfrm>
          <a:off x="9439275" y="8382000"/>
          <a:ext cx="171450" cy="1714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</a:t>
          </a:r>
        </a:p>
      </xdr:txBody>
    </xdr:sp>
    <xdr:clientData/>
  </xdr:twoCellAnchor>
  <xdr:twoCellAnchor>
    <xdr:from>
      <xdr:col>12</xdr:col>
      <xdr:colOff>552450</xdr:colOff>
      <xdr:row>51</xdr:row>
      <xdr:rowOff>9525</xdr:rowOff>
    </xdr:from>
    <xdr:to>
      <xdr:col>21</xdr:col>
      <xdr:colOff>457200</xdr:colOff>
      <xdr:row>70</xdr:row>
      <xdr:rowOff>95250</xdr:rowOff>
    </xdr:to>
    <xdr:graphicFrame macro="">
      <xdr:nvGraphicFramePr>
        <xdr:cNvPr id="17042" name="Diagram 7">
          <a:extLst>
            <a:ext uri="{FF2B5EF4-FFF2-40B4-BE49-F238E27FC236}">
              <a16:creationId xmlns:a16="http://schemas.microsoft.com/office/drawing/2014/main" id="{A4B181F0-6F7E-49FE-AA68-34F9C81118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0.02327</cdr:x>
      <cdr:y>0.8434</cdr:y>
    </cdr:from>
    <cdr:to>
      <cdr:x>0.02599</cdr:x>
      <cdr:y>0.86753</cdr:y>
    </cdr:to>
    <cdr:sp macro="" textlink="">
      <cdr:nvSpPr>
        <cdr:cNvPr id="17409" name="Text 1">
          <a:extLst xmlns:a="http://schemas.openxmlformats.org/drawingml/2006/main">
            <a:ext uri="{FF2B5EF4-FFF2-40B4-BE49-F238E27FC236}">
              <a16:creationId xmlns:a16="http://schemas.microsoft.com/office/drawing/2014/main" id="{268AE322-3EE6-4C2C-A252-30D1A2AB1D9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3863" y="3200460"/>
          <a:ext cx="19907" cy="9146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0.04129</cdr:x>
      <cdr:y>0.85208</cdr:y>
    </cdr:from>
    <cdr:to>
      <cdr:x>0.04696</cdr:x>
      <cdr:y>0.87648</cdr:y>
    </cdr:to>
    <cdr:sp macro="" textlink="">
      <cdr:nvSpPr>
        <cdr:cNvPr id="18433" name="Text 1">
          <a:extLst xmlns:a="http://schemas.openxmlformats.org/drawingml/2006/main">
            <a:ext uri="{FF2B5EF4-FFF2-40B4-BE49-F238E27FC236}">
              <a16:creationId xmlns:a16="http://schemas.microsoft.com/office/drawing/2014/main" id="{7D996583-350A-4AC6-9C40-F58BEC36112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975" y="3379449"/>
          <a:ext cx="41624" cy="9667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0.04104</cdr:x>
      <cdr:y>0.84466</cdr:y>
    </cdr:from>
    <cdr:to>
      <cdr:x>0.04499</cdr:x>
      <cdr:y>0.87026</cdr:y>
    </cdr:to>
    <cdr:sp macro="" textlink="">
      <cdr:nvSpPr>
        <cdr:cNvPr id="19457" name="Text 1">
          <a:extLst xmlns:a="http://schemas.openxmlformats.org/drawingml/2006/main">
            <a:ext uri="{FF2B5EF4-FFF2-40B4-BE49-F238E27FC236}">
              <a16:creationId xmlns:a16="http://schemas.microsoft.com/office/drawing/2014/main" id="{842C2D8A-F1EE-4963-BAAD-8060A0A62E5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165" y="3221339"/>
          <a:ext cx="28956" cy="9751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0.05683</cdr:x>
      <cdr:y>0.83979</cdr:y>
    </cdr:from>
    <cdr:to>
      <cdr:x>0.06497</cdr:x>
      <cdr:y>0.86173</cdr:y>
    </cdr:to>
    <cdr:sp macro="" textlink="">
      <cdr:nvSpPr>
        <cdr:cNvPr id="19458" name="Text 2">
          <a:extLst xmlns:a="http://schemas.openxmlformats.org/drawingml/2006/main">
            <a:ext uri="{FF2B5EF4-FFF2-40B4-BE49-F238E27FC236}">
              <a16:creationId xmlns:a16="http://schemas.microsoft.com/office/drawing/2014/main" id="{69E6D764-4377-47BE-8E6F-D4FDEBCDA30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9989" y="3202765"/>
          <a:ext cx="59722" cy="8358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0.08175</cdr:x>
      <cdr:y>0.8315</cdr:y>
    </cdr:from>
    <cdr:to>
      <cdr:x>0.09187</cdr:x>
      <cdr:y>0.85344</cdr:y>
    </cdr:to>
    <cdr:sp macro="" textlink="">
      <cdr:nvSpPr>
        <cdr:cNvPr id="19459" name="Text 3">
          <a:extLst xmlns:a="http://schemas.openxmlformats.org/drawingml/2006/main">
            <a:ext uri="{FF2B5EF4-FFF2-40B4-BE49-F238E27FC236}">
              <a16:creationId xmlns:a16="http://schemas.microsoft.com/office/drawing/2014/main" id="{F773E152-A86C-4202-A367-D1039C78CD9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774" y="3171190"/>
          <a:ext cx="74200" cy="8358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0.07632</cdr:x>
      <cdr:y>0.84223</cdr:y>
    </cdr:from>
    <cdr:to>
      <cdr:x>0.08669</cdr:x>
      <cdr:y>0.87538</cdr:y>
    </cdr:to>
    <cdr:sp macro="" textlink="">
      <cdr:nvSpPr>
        <cdr:cNvPr id="19460" name="Text 4">
          <a:extLst xmlns:a="http://schemas.openxmlformats.org/drawingml/2006/main">
            <a:ext uri="{FF2B5EF4-FFF2-40B4-BE49-F238E27FC236}">
              <a16:creationId xmlns:a16="http://schemas.microsoft.com/office/drawing/2014/main" id="{157FC224-4BB8-4010-AE97-4E2DC8226A7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959" y="3212052"/>
          <a:ext cx="76010" cy="12630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0.09039</cdr:x>
      <cdr:y>0.85417</cdr:y>
    </cdr:from>
    <cdr:to>
      <cdr:x>0.10174</cdr:x>
      <cdr:y>0.89902</cdr:y>
    </cdr:to>
    <cdr:sp macro="" textlink="">
      <cdr:nvSpPr>
        <cdr:cNvPr id="19461" name="Text 5">
          <a:extLst xmlns:a="http://schemas.openxmlformats.org/drawingml/2006/main">
            <a:ext uri="{FF2B5EF4-FFF2-40B4-BE49-F238E27FC236}">
              <a16:creationId xmlns:a16="http://schemas.microsoft.com/office/drawing/2014/main" id="{C51875CF-2D32-4D6B-8F24-5FF221A08CA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115" y="3257558"/>
          <a:ext cx="83249" cy="17087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0.10788</cdr:x>
      <cdr:y>0.87562</cdr:y>
    </cdr:from>
    <cdr:to>
      <cdr:x>0.1104</cdr:x>
      <cdr:y>0.91681</cdr:y>
    </cdr:to>
    <cdr:sp macro="" textlink="">
      <cdr:nvSpPr>
        <cdr:cNvPr id="19462" name="Text Box 6">
          <a:extLst xmlns:a="http://schemas.openxmlformats.org/drawingml/2006/main">
            <a:ext uri="{FF2B5EF4-FFF2-40B4-BE49-F238E27FC236}">
              <a16:creationId xmlns:a16="http://schemas.microsoft.com/office/drawing/2014/main" id="{D87E4C3D-E494-45E2-ADA4-4EE8FA3D38B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0155" y="3327783"/>
          <a:ext cx="18530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sv-SE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0.01867</cdr:x>
      <cdr:y>0.92141</cdr:y>
    </cdr:from>
    <cdr:to>
      <cdr:x>0.02063</cdr:x>
      <cdr:y>0.94322</cdr:y>
    </cdr:to>
    <cdr:sp macro="" textlink="">
      <cdr:nvSpPr>
        <cdr:cNvPr id="20481" name="Text 1">
          <a:extLst xmlns:a="http://schemas.openxmlformats.org/drawingml/2006/main">
            <a:ext uri="{FF2B5EF4-FFF2-40B4-BE49-F238E27FC236}">
              <a16:creationId xmlns:a16="http://schemas.microsoft.com/office/drawing/2014/main" id="{481A78D8-CFA8-4DF1-AA3C-9F9E28970C2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055" y="2864304"/>
          <a:ext cx="11583" cy="6772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0.02365</cdr:x>
      <cdr:y>0.84754</cdr:y>
    </cdr:from>
    <cdr:to>
      <cdr:x>0.02587</cdr:x>
      <cdr:y>0.87143</cdr:y>
    </cdr:to>
    <cdr:sp macro="" textlink="">
      <cdr:nvSpPr>
        <cdr:cNvPr id="3073" name="Text 1">
          <a:extLst xmlns:a="http://schemas.openxmlformats.org/drawingml/2006/main">
            <a:ext uri="{FF2B5EF4-FFF2-40B4-BE49-F238E27FC236}">
              <a16:creationId xmlns:a16="http://schemas.microsoft.com/office/drawing/2014/main" id="{F628B9F6-53BE-4FF2-98CC-EE1A73F5A14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983" y="3216167"/>
          <a:ext cx="16609" cy="9054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0.02189</cdr:x>
      <cdr:y>0.91925</cdr:y>
    </cdr:from>
    <cdr:to>
      <cdr:x>0.02435</cdr:x>
      <cdr:y>0.94201</cdr:y>
    </cdr:to>
    <cdr:sp macro="" textlink="">
      <cdr:nvSpPr>
        <cdr:cNvPr id="21505" name="Text 1">
          <a:extLst xmlns:a="http://schemas.openxmlformats.org/drawingml/2006/main">
            <a:ext uri="{FF2B5EF4-FFF2-40B4-BE49-F238E27FC236}">
              <a16:creationId xmlns:a16="http://schemas.microsoft.com/office/drawing/2014/main" id="{F02EC91D-5726-4909-A9EB-9F4DC1D8E6B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610" y="2761282"/>
          <a:ext cx="14430" cy="682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0.02878</cdr:x>
      <cdr:y>0.91127</cdr:y>
    </cdr:from>
    <cdr:to>
      <cdr:x>0.03247</cdr:x>
      <cdr:y>0.93838</cdr:y>
    </cdr:to>
    <cdr:sp macro="" textlink="">
      <cdr:nvSpPr>
        <cdr:cNvPr id="21506" name="Text 2">
          <a:extLst xmlns:a="http://schemas.openxmlformats.org/drawingml/2006/main">
            <a:ext uri="{FF2B5EF4-FFF2-40B4-BE49-F238E27FC236}">
              <a16:creationId xmlns:a16="http://schemas.microsoft.com/office/drawing/2014/main" id="{948F7135-9C0D-4FF7-9AE5-6CD19DD1B44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015" y="2737314"/>
          <a:ext cx="21646" cy="8134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0.03886</cdr:x>
      <cdr:y>0.8919</cdr:y>
    </cdr:from>
    <cdr:to>
      <cdr:x>0.04353</cdr:x>
      <cdr:y>0.92894</cdr:y>
    </cdr:to>
    <cdr:sp macro="" textlink="">
      <cdr:nvSpPr>
        <cdr:cNvPr id="21507" name="Text 3">
          <a:extLst xmlns:a="http://schemas.openxmlformats.org/drawingml/2006/main">
            <a:ext uri="{FF2B5EF4-FFF2-40B4-BE49-F238E27FC236}">
              <a16:creationId xmlns:a16="http://schemas.microsoft.com/office/drawing/2014/main" id="{AF72ECAE-B6EB-49BD-97E0-1DB24558D9B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1180" y="2679212"/>
          <a:ext cx="27417" cy="11112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0.04476</cdr:x>
      <cdr:y>0.88294</cdr:y>
    </cdr:from>
    <cdr:to>
      <cdr:x>0.05214</cdr:x>
      <cdr:y>0.92676</cdr:y>
    </cdr:to>
    <cdr:sp macro="" textlink="">
      <cdr:nvSpPr>
        <cdr:cNvPr id="21508" name="Text 4">
          <a:extLst xmlns:a="http://schemas.openxmlformats.org/drawingml/2006/main">
            <a:ext uri="{FF2B5EF4-FFF2-40B4-BE49-F238E27FC236}">
              <a16:creationId xmlns:a16="http://schemas.microsoft.com/office/drawing/2014/main" id="{6D8934C0-C329-438C-B12F-90B58EE2772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813" y="2652339"/>
          <a:ext cx="43291" cy="13145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0.06247</cdr:x>
      <cdr:y>0.86963</cdr:y>
    </cdr:from>
    <cdr:to>
      <cdr:x>0.07354</cdr:x>
      <cdr:y>0.92095</cdr:y>
    </cdr:to>
    <cdr:sp macro="" textlink="">
      <cdr:nvSpPr>
        <cdr:cNvPr id="21509" name="Text 5">
          <a:extLst xmlns:a="http://schemas.openxmlformats.org/drawingml/2006/main">
            <a:ext uri="{FF2B5EF4-FFF2-40B4-BE49-F238E27FC236}">
              <a16:creationId xmlns:a16="http://schemas.microsoft.com/office/drawing/2014/main" id="{589DEE09-C5AD-460F-826D-9189747CDB0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9711" y="2612394"/>
          <a:ext cx="64937" cy="15397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0.09421</cdr:x>
      <cdr:y>0.85787</cdr:y>
    </cdr:from>
    <cdr:to>
      <cdr:x>0.09738</cdr:x>
      <cdr:y>0.9102</cdr:y>
    </cdr:to>
    <cdr:sp macro="" textlink="">
      <cdr:nvSpPr>
        <cdr:cNvPr id="21510" name="Text Box 6">
          <a:extLst xmlns:a="http://schemas.openxmlformats.org/drawingml/2006/main">
            <a:ext uri="{FF2B5EF4-FFF2-40B4-BE49-F238E27FC236}">
              <a16:creationId xmlns:a16="http://schemas.microsoft.com/office/drawing/2014/main" id="{EA94D73A-EEB5-4B21-8557-A670D36EBBC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1890" y="2565757"/>
          <a:ext cx="18530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sv-SE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0.30549</cdr:x>
      <cdr:y>0.65617</cdr:y>
    </cdr:from>
    <cdr:to>
      <cdr:x>0.31532</cdr:x>
      <cdr:y>0.68502</cdr:y>
    </cdr:to>
    <cdr:sp macro="" textlink="">
      <cdr:nvSpPr>
        <cdr:cNvPr id="22529" name="Text 1">
          <a:extLst xmlns:a="http://schemas.openxmlformats.org/drawingml/2006/main">
            <a:ext uri="{FF2B5EF4-FFF2-40B4-BE49-F238E27FC236}">
              <a16:creationId xmlns:a16="http://schemas.microsoft.com/office/drawing/2014/main" id="{AB42AC74-DDEC-4A77-ABC1-493489AB19B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3038" y="2084416"/>
          <a:ext cx="53055" cy="9152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0.30549</cdr:x>
      <cdr:y>0.65617</cdr:y>
    </cdr:from>
    <cdr:to>
      <cdr:x>0.31532</cdr:x>
      <cdr:y>0.68502</cdr:y>
    </cdr:to>
    <cdr:sp macro="" textlink="">
      <cdr:nvSpPr>
        <cdr:cNvPr id="22530" name="Text 2">
          <a:extLst xmlns:a="http://schemas.openxmlformats.org/drawingml/2006/main">
            <a:ext uri="{FF2B5EF4-FFF2-40B4-BE49-F238E27FC236}">
              <a16:creationId xmlns:a16="http://schemas.microsoft.com/office/drawing/2014/main" id="{F0F751EA-894B-48C7-9836-D0206BBAC1F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3038" y="2084416"/>
          <a:ext cx="53055" cy="9152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0.30549</cdr:x>
      <cdr:y>0.65617</cdr:y>
    </cdr:from>
    <cdr:to>
      <cdr:x>0.31532</cdr:x>
      <cdr:y>0.68502</cdr:y>
    </cdr:to>
    <cdr:sp macro="" textlink="">
      <cdr:nvSpPr>
        <cdr:cNvPr id="22531" name="Text 3">
          <a:extLst xmlns:a="http://schemas.openxmlformats.org/drawingml/2006/main">
            <a:ext uri="{FF2B5EF4-FFF2-40B4-BE49-F238E27FC236}">
              <a16:creationId xmlns:a16="http://schemas.microsoft.com/office/drawing/2014/main" id="{96E06F1F-8FCE-4260-89B9-C89480C51FE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3038" y="2084416"/>
          <a:ext cx="53055" cy="9152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0.30549</cdr:x>
      <cdr:y>0.65617</cdr:y>
    </cdr:from>
    <cdr:to>
      <cdr:x>0.31532</cdr:x>
      <cdr:y>0.68502</cdr:y>
    </cdr:to>
    <cdr:sp macro="" textlink="">
      <cdr:nvSpPr>
        <cdr:cNvPr id="22532" name="Text 4">
          <a:extLst xmlns:a="http://schemas.openxmlformats.org/drawingml/2006/main">
            <a:ext uri="{FF2B5EF4-FFF2-40B4-BE49-F238E27FC236}">
              <a16:creationId xmlns:a16="http://schemas.microsoft.com/office/drawing/2014/main" id="{FE3BDD80-CF69-40A7-8D97-E0EA09C56FF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3038" y="2084416"/>
          <a:ext cx="53055" cy="9152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0.30549</cdr:x>
      <cdr:y>0.65617</cdr:y>
    </cdr:from>
    <cdr:to>
      <cdr:x>0.31532</cdr:x>
      <cdr:y>0.68502</cdr:y>
    </cdr:to>
    <cdr:sp macro="" textlink="">
      <cdr:nvSpPr>
        <cdr:cNvPr id="22533" name="Text 5">
          <a:extLst xmlns:a="http://schemas.openxmlformats.org/drawingml/2006/main">
            <a:ext uri="{FF2B5EF4-FFF2-40B4-BE49-F238E27FC236}">
              <a16:creationId xmlns:a16="http://schemas.microsoft.com/office/drawing/2014/main" id="{B07BD2E3-3563-44D8-95B1-CA9F2D97A28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3038" y="2084416"/>
          <a:ext cx="53055" cy="9152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0.28953</cdr:x>
      <cdr:y>0.69399</cdr:y>
    </cdr:from>
    <cdr:to>
      <cdr:x>0.30083</cdr:x>
      <cdr:y>0.72431</cdr:y>
    </cdr:to>
    <cdr:sp macro="" textlink="">
      <cdr:nvSpPr>
        <cdr:cNvPr id="22534" name="Text 6">
          <a:extLst xmlns:a="http://schemas.openxmlformats.org/drawingml/2006/main">
            <a:ext uri="{FF2B5EF4-FFF2-40B4-BE49-F238E27FC236}">
              <a16:creationId xmlns:a16="http://schemas.microsoft.com/office/drawing/2014/main" id="{4D5A51F6-7399-4457-8914-651B7542966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6825" y="2204403"/>
          <a:ext cx="61013" cy="9614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0.28953</cdr:x>
      <cdr:y>0.69399</cdr:y>
    </cdr:from>
    <cdr:to>
      <cdr:x>0.30083</cdr:x>
      <cdr:y>0.72431</cdr:y>
    </cdr:to>
    <cdr:sp macro="" textlink="">
      <cdr:nvSpPr>
        <cdr:cNvPr id="22535" name="Text 7">
          <a:extLst xmlns:a="http://schemas.openxmlformats.org/drawingml/2006/main">
            <a:ext uri="{FF2B5EF4-FFF2-40B4-BE49-F238E27FC236}">
              <a16:creationId xmlns:a16="http://schemas.microsoft.com/office/drawing/2014/main" id="{D846C35B-0015-4637-9847-9EC13C78A18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6825" y="2204403"/>
          <a:ext cx="61013" cy="9614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0.28953</cdr:x>
      <cdr:y>0.69399</cdr:y>
    </cdr:from>
    <cdr:to>
      <cdr:x>0.30083</cdr:x>
      <cdr:y>0.72431</cdr:y>
    </cdr:to>
    <cdr:sp macro="" textlink="">
      <cdr:nvSpPr>
        <cdr:cNvPr id="22536" name="Text 8">
          <a:extLst xmlns:a="http://schemas.openxmlformats.org/drawingml/2006/main">
            <a:ext uri="{FF2B5EF4-FFF2-40B4-BE49-F238E27FC236}">
              <a16:creationId xmlns:a16="http://schemas.microsoft.com/office/drawing/2014/main" id="{C4AD5699-F0C0-42FA-A822-C047CB02DBA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6825" y="2204403"/>
          <a:ext cx="61013" cy="9614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0.28953</cdr:x>
      <cdr:y>0.69399</cdr:y>
    </cdr:from>
    <cdr:to>
      <cdr:x>0.30083</cdr:x>
      <cdr:y>0.72431</cdr:y>
    </cdr:to>
    <cdr:sp macro="" textlink="">
      <cdr:nvSpPr>
        <cdr:cNvPr id="22537" name="Text 9">
          <a:extLst xmlns:a="http://schemas.openxmlformats.org/drawingml/2006/main">
            <a:ext uri="{FF2B5EF4-FFF2-40B4-BE49-F238E27FC236}">
              <a16:creationId xmlns:a16="http://schemas.microsoft.com/office/drawing/2014/main" id="{5669D939-5EED-4A09-80C8-D889E8FBC31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6825" y="2204403"/>
          <a:ext cx="61013" cy="9614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0.28953</cdr:x>
      <cdr:y>0.69399</cdr:y>
    </cdr:from>
    <cdr:to>
      <cdr:x>0.30083</cdr:x>
      <cdr:y>0.72431</cdr:y>
    </cdr:to>
    <cdr:sp macro="" textlink="">
      <cdr:nvSpPr>
        <cdr:cNvPr id="22538" name="Text 10">
          <a:extLst xmlns:a="http://schemas.openxmlformats.org/drawingml/2006/main">
            <a:ext uri="{FF2B5EF4-FFF2-40B4-BE49-F238E27FC236}">
              <a16:creationId xmlns:a16="http://schemas.microsoft.com/office/drawing/2014/main" id="{0C6354BB-9C89-421E-89F1-362BF889640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6825" y="2204403"/>
          <a:ext cx="61013" cy="9614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0.31065</cdr:x>
      <cdr:y>0.7357</cdr:y>
    </cdr:from>
    <cdr:to>
      <cdr:x>0.32146</cdr:x>
      <cdr:y>0.77644</cdr:y>
    </cdr:to>
    <cdr:sp macro="" textlink="">
      <cdr:nvSpPr>
        <cdr:cNvPr id="22539" name="Text 11">
          <a:extLst xmlns:a="http://schemas.openxmlformats.org/drawingml/2006/main">
            <a:ext uri="{FF2B5EF4-FFF2-40B4-BE49-F238E27FC236}">
              <a16:creationId xmlns:a16="http://schemas.microsoft.com/office/drawing/2014/main" id="{09A18010-B640-4685-AF1B-78547725E3A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0892" y="2336695"/>
          <a:ext cx="58360" cy="12921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0.31065</cdr:x>
      <cdr:y>0.7357</cdr:y>
    </cdr:from>
    <cdr:to>
      <cdr:x>0.32146</cdr:x>
      <cdr:y>0.77644</cdr:y>
    </cdr:to>
    <cdr:sp macro="" textlink="">
      <cdr:nvSpPr>
        <cdr:cNvPr id="22540" name="Text 12">
          <a:extLst xmlns:a="http://schemas.openxmlformats.org/drawingml/2006/main">
            <a:ext uri="{FF2B5EF4-FFF2-40B4-BE49-F238E27FC236}">
              <a16:creationId xmlns:a16="http://schemas.microsoft.com/office/drawing/2014/main" id="{C9CC746C-8A5E-4AB2-A118-8251737D29F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0892" y="2336695"/>
          <a:ext cx="58360" cy="12921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0.31065</cdr:x>
      <cdr:y>0.7357</cdr:y>
    </cdr:from>
    <cdr:to>
      <cdr:x>0.32146</cdr:x>
      <cdr:y>0.77644</cdr:y>
    </cdr:to>
    <cdr:sp macro="" textlink="">
      <cdr:nvSpPr>
        <cdr:cNvPr id="22541" name="Text 13">
          <a:extLst xmlns:a="http://schemas.openxmlformats.org/drawingml/2006/main">
            <a:ext uri="{FF2B5EF4-FFF2-40B4-BE49-F238E27FC236}">
              <a16:creationId xmlns:a16="http://schemas.microsoft.com/office/drawing/2014/main" id="{DB550B9B-92FA-4F21-984F-3976EAB629F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0892" y="2336695"/>
          <a:ext cx="58360" cy="12921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0.31065</cdr:x>
      <cdr:y>0.7357</cdr:y>
    </cdr:from>
    <cdr:to>
      <cdr:x>0.32146</cdr:x>
      <cdr:y>0.77644</cdr:y>
    </cdr:to>
    <cdr:sp macro="" textlink="">
      <cdr:nvSpPr>
        <cdr:cNvPr id="22542" name="Text 14">
          <a:extLst xmlns:a="http://schemas.openxmlformats.org/drawingml/2006/main">
            <a:ext uri="{FF2B5EF4-FFF2-40B4-BE49-F238E27FC236}">
              <a16:creationId xmlns:a16="http://schemas.microsoft.com/office/drawing/2014/main" id="{49459A22-DFD5-436A-BFA5-7EDA9FC842D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0892" y="2336695"/>
          <a:ext cx="58360" cy="12921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0.31065</cdr:x>
      <cdr:y>0.7357</cdr:y>
    </cdr:from>
    <cdr:to>
      <cdr:x>0.32146</cdr:x>
      <cdr:y>0.77644</cdr:y>
    </cdr:to>
    <cdr:sp macro="" textlink="">
      <cdr:nvSpPr>
        <cdr:cNvPr id="22543" name="Text 15">
          <a:extLst xmlns:a="http://schemas.openxmlformats.org/drawingml/2006/main">
            <a:ext uri="{FF2B5EF4-FFF2-40B4-BE49-F238E27FC236}">
              <a16:creationId xmlns:a16="http://schemas.microsoft.com/office/drawing/2014/main" id="{4B177AB2-331B-4E0B-AA62-BF40E26BF59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0892" y="2336695"/>
          <a:ext cx="58360" cy="12921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0.2969</cdr:x>
      <cdr:y>0.78687</cdr:y>
    </cdr:from>
    <cdr:to>
      <cdr:x>0.30868</cdr:x>
      <cdr:y>0.8327</cdr:y>
    </cdr:to>
    <cdr:sp macro="" textlink="">
      <cdr:nvSpPr>
        <cdr:cNvPr id="22544" name="Text 16">
          <a:extLst xmlns:a="http://schemas.openxmlformats.org/drawingml/2006/main">
            <a:ext uri="{FF2B5EF4-FFF2-40B4-BE49-F238E27FC236}">
              <a16:creationId xmlns:a16="http://schemas.microsoft.com/office/drawing/2014/main" id="{5B00ECC6-CA8D-48F3-B968-0C0FA1728CF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06616" y="2498985"/>
          <a:ext cx="63665" cy="14536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0.2969</cdr:x>
      <cdr:y>0.78687</cdr:y>
    </cdr:from>
    <cdr:to>
      <cdr:x>0.30868</cdr:x>
      <cdr:y>0.8327</cdr:y>
    </cdr:to>
    <cdr:sp macro="" textlink="">
      <cdr:nvSpPr>
        <cdr:cNvPr id="22545" name="Text 17">
          <a:extLst xmlns:a="http://schemas.openxmlformats.org/drawingml/2006/main">
            <a:ext uri="{FF2B5EF4-FFF2-40B4-BE49-F238E27FC236}">
              <a16:creationId xmlns:a16="http://schemas.microsoft.com/office/drawing/2014/main" id="{E1B71FDF-6D1A-464F-9475-5CD30449F03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06616" y="2498985"/>
          <a:ext cx="63665" cy="14536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0.2969</cdr:x>
      <cdr:y>0.78687</cdr:y>
    </cdr:from>
    <cdr:to>
      <cdr:x>0.30868</cdr:x>
      <cdr:y>0.8327</cdr:y>
    </cdr:to>
    <cdr:sp macro="" textlink="">
      <cdr:nvSpPr>
        <cdr:cNvPr id="22546" name="Text 18">
          <a:extLst xmlns:a="http://schemas.openxmlformats.org/drawingml/2006/main">
            <a:ext uri="{FF2B5EF4-FFF2-40B4-BE49-F238E27FC236}">
              <a16:creationId xmlns:a16="http://schemas.microsoft.com/office/drawing/2014/main" id="{662EE4FB-F7F4-4BB3-8497-7DDA46B6849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06616" y="2498985"/>
          <a:ext cx="63665" cy="14536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0.2969</cdr:x>
      <cdr:y>0.78687</cdr:y>
    </cdr:from>
    <cdr:to>
      <cdr:x>0.30868</cdr:x>
      <cdr:y>0.8327</cdr:y>
    </cdr:to>
    <cdr:sp macro="" textlink="">
      <cdr:nvSpPr>
        <cdr:cNvPr id="22547" name="Text 19">
          <a:extLst xmlns:a="http://schemas.openxmlformats.org/drawingml/2006/main">
            <a:ext uri="{FF2B5EF4-FFF2-40B4-BE49-F238E27FC236}">
              <a16:creationId xmlns:a16="http://schemas.microsoft.com/office/drawing/2014/main" id="{BBAEB367-A798-47D9-BC24-8F2A3051871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06616" y="2498985"/>
          <a:ext cx="63665" cy="14536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0.2969</cdr:x>
      <cdr:y>0.78687</cdr:y>
    </cdr:from>
    <cdr:to>
      <cdr:x>0.30868</cdr:x>
      <cdr:y>0.8327</cdr:y>
    </cdr:to>
    <cdr:sp macro="" textlink="">
      <cdr:nvSpPr>
        <cdr:cNvPr id="22548" name="Text 20">
          <a:extLst xmlns:a="http://schemas.openxmlformats.org/drawingml/2006/main">
            <a:ext uri="{FF2B5EF4-FFF2-40B4-BE49-F238E27FC236}">
              <a16:creationId xmlns:a16="http://schemas.microsoft.com/office/drawing/2014/main" id="{CF9C75AC-3914-4BD5-8C46-77D1749374B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06616" y="2498985"/>
          <a:ext cx="63665" cy="14536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0.28142</cdr:x>
      <cdr:y>0.8407</cdr:y>
    </cdr:from>
    <cdr:to>
      <cdr:x>0.29419</cdr:x>
      <cdr:y>0.89211</cdr:y>
    </cdr:to>
    <cdr:sp macro="" textlink="">
      <cdr:nvSpPr>
        <cdr:cNvPr id="22549" name="Text 21">
          <a:extLst xmlns:a="http://schemas.openxmlformats.org/drawingml/2006/main">
            <a:ext uri="{FF2B5EF4-FFF2-40B4-BE49-F238E27FC236}">
              <a16:creationId xmlns:a16="http://schemas.microsoft.com/office/drawing/2014/main" id="{946CB429-2BB8-4463-8100-1343A634202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3055" y="2669734"/>
          <a:ext cx="68971" cy="16305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0.28142</cdr:x>
      <cdr:y>0.8407</cdr:y>
    </cdr:from>
    <cdr:to>
      <cdr:x>0.29419</cdr:x>
      <cdr:y>0.89211</cdr:y>
    </cdr:to>
    <cdr:sp macro="" textlink="">
      <cdr:nvSpPr>
        <cdr:cNvPr id="22550" name="Text 22">
          <a:extLst xmlns:a="http://schemas.openxmlformats.org/drawingml/2006/main">
            <a:ext uri="{FF2B5EF4-FFF2-40B4-BE49-F238E27FC236}">
              <a16:creationId xmlns:a16="http://schemas.microsoft.com/office/drawing/2014/main" id="{36415BA9-3336-4FE7-88AB-C040F99055A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3055" y="2669734"/>
          <a:ext cx="68971" cy="16305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0.28142</cdr:x>
      <cdr:y>0.8407</cdr:y>
    </cdr:from>
    <cdr:to>
      <cdr:x>0.29419</cdr:x>
      <cdr:y>0.89211</cdr:y>
    </cdr:to>
    <cdr:sp macro="" textlink="">
      <cdr:nvSpPr>
        <cdr:cNvPr id="22551" name="Text 23">
          <a:extLst xmlns:a="http://schemas.openxmlformats.org/drawingml/2006/main">
            <a:ext uri="{FF2B5EF4-FFF2-40B4-BE49-F238E27FC236}">
              <a16:creationId xmlns:a16="http://schemas.microsoft.com/office/drawing/2014/main" id="{9C8FC4E7-CCC2-49D2-A7AF-C1CECA7C1BB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3055" y="2669734"/>
          <a:ext cx="68971" cy="16305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0.28142</cdr:x>
      <cdr:y>0.8407</cdr:y>
    </cdr:from>
    <cdr:to>
      <cdr:x>0.29419</cdr:x>
      <cdr:y>0.89211</cdr:y>
    </cdr:to>
    <cdr:sp macro="" textlink="">
      <cdr:nvSpPr>
        <cdr:cNvPr id="22552" name="Text 24">
          <a:extLst xmlns:a="http://schemas.openxmlformats.org/drawingml/2006/main">
            <a:ext uri="{FF2B5EF4-FFF2-40B4-BE49-F238E27FC236}">
              <a16:creationId xmlns:a16="http://schemas.microsoft.com/office/drawing/2014/main" id="{B9A915C2-218A-48E9-A0DC-A920767E613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3055" y="2669734"/>
          <a:ext cx="68971" cy="16305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0.28142</cdr:x>
      <cdr:y>0.8407</cdr:y>
    </cdr:from>
    <cdr:to>
      <cdr:x>0.29419</cdr:x>
      <cdr:y>0.89211</cdr:y>
    </cdr:to>
    <cdr:sp macro="" textlink="">
      <cdr:nvSpPr>
        <cdr:cNvPr id="22553" name="Text 25">
          <a:extLst xmlns:a="http://schemas.openxmlformats.org/drawingml/2006/main">
            <a:ext uri="{FF2B5EF4-FFF2-40B4-BE49-F238E27FC236}">
              <a16:creationId xmlns:a16="http://schemas.microsoft.com/office/drawing/2014/main" id="{9EA05141-198D-44DC-BC4B-A0417DBDA2F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3055" y="2669734"/>
          <a:ext cx="68971" cy="16305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0.26976</cdr:x>
      <cdr:y>0.90459</cdr:y>
    </cdr:from>
    <cdr:to>
      <cdr:x>0.2732</cdr:x>
      <cdr:y>0.95408</cdr:y>
    </cdr:to>
    <cdr:sp macro="" textlink="">
      <cdr:nvSpPr>
        <cdr:cNvPr id="22554" name="Text Box 26">
          <a:extLst xmlns:a="http://schemas.openxmlformats.org/drawingml/2006/main">
            <a:ext uri="{FF2B5EF4-FFF2-40B4-BE49-F238E27FC236}">
              <a16:creationId xmlns:a16="http://schemas.microsoft.com/office/drawing/2014/main" id="{F7416152-B94F-41B3-AFB3-C8BA55C2039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4323" y="2860577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sv-SE"/>
        </a:p>
      </cdr:txBody>
    </cdr:sp>
  </cdr:relSizeAnchor>
  <cdr:relSizeAnchor xmlns:cdr="http://schemas.openxmlformats.org/drawingml/2006/chartDrawing">
    <cdr:from>
      <cdr:x>0.26976</cdr:x>
      <cdr:y>0.90459</cdr:y>
    </cdr:from>
    <cdr:to>
      <cdr:x>0.2732</cdr:x>
      <cdr:y>0.95408</cdr:y>
    </cdr:to>
    <cdr:sp macro="" textlink="">
      <cdr:nvSpPr>
        <cdr:cNvPr id="22555" name="Text Box 27">
          <a:extLst xmlns:a="http://schemas.openxmlformats.org/drawingml/2006/main">
            <a:ext uri="{FF2B5EF4-FFF2-40B4-BE49-F238E27FC236}">
              <a16:creationId xmlns:a16="http://schemas.microsoft.com/office/drawing/2014/main" id="{CB91937E-41E1-4204-9D44-6BA13C67401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4323" y="2860577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sv-SE"/>
        </a:p>
      </cdr:txBody>
    </cdr:sp>
  </cdr:relSizeAnchor>
  <cdr:relSizeAnchor xmlns:cdr="http://schemas.openxmlformats.org/drawingml/2006/chartDrawing">
    <cdr:from>
      <cdr:x>0.26976</cdr:x>
      <cdr:y>0.90459</cdr:y>
    </cdr:from>
    <cdr:to>
      <cdr:x>0.2732</cdr:x>
      <cdr:y>0.95408</cdr:y>
    </cdr:to>
    <cdr:sp macro="" textlink="">
      <cdr:nvSpPr>
        <cdr:cNvPr id="22556" name="Text Box 28">
          <a:extLst xmlns:a="http://schemas.openxmlformats.org/drawingml/2006/main">
            <a:ext uri="{FF2B5EF4-FFF2-40B4-BE49-F238E27FC236}">
              <a16:creationId xmlns:a16="http://schemas.microsoft.com/office/drawing/2014/main" id="{EF9E6468-81AD-4831-A22A-CD01FC6D4A5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4323" y="2860577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sv-SE"/>
        </a:p>
      </cdr:txBody>
    </cdr:sp>
  </cdr:relSizeAnchor>
  <cdr:relSizeAnchor xmlns:cdr="http://schemas.openxmlformats.org/drawingml/2006/chartDrawing">
    <cdr:from>
      <cdr:x>0.26976</cdr:x>
      <cdr:y>0.90459</cdr:y>
    </cdr:from>
    <cdr:to>
      <cdr:x>0.2732</cdr:x>
      <cdr:y>0.95408</cdr:y>
    </cdr:to>
    <cdr:sp macro="" textlink="">
      <cdr:nvSpPr>
        <cdr:cNvPr id="22557" name="Text Box 29">
          <a:extLst xmlns:a="http://schemas.openxmlformats.org/drawingml/2006/main">
            <a:ext uri="{FF2B5EF4-FFF2-40B4-BE49-F238E27FC236}">
              <a16:creationId xmlns:a16="http://schemas.microsoft.com/office/drawing/2014/main" id="{46BF9EC8-962D-4C6E-B9C7-2421A3B4F98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4323" y="2860577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sv-SE"/>
        </a:p>
      </cdr:txBody>
    </cdr:sp>
  </cdr:relSizeAnchor>
  <cdr:relSizeAnchor xmlns:cdr="http://schemas.openxmlformats.org/drawingml/2006/chartDrawing">
    <cdr:from>
      <cdr:x>0.26976</cdr:x>
      <cdr:y>0.90459</cdr:y>
    </cdr:from>
    <cdr:to>
      <cdr:x>0.2732</cdr:x>
      <cdr:y>0.95408</cdr:y>
    </cdr:to>
    <cdr:sp macro="" textlink="">
      <cdr:nvSpPr>
        <cdr:cNvPr id="22558" name="Text Box 30">
          <a:extLst xmlns:a="http://schemas.openxmlformats.org/drawingml/2006/main">
            <a:ext uri="{FF2B5EF4-FFF2-40B4-BE49-F238E27FC236}">
              <a16:creationId xmlns:a16="http://schemas.microsoft.com/office/drawing/2014/main" id="{79EA3FBE-7C9A-4433-BEA6-89B7E296693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4323" y="2860577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sv-SE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152400</xdr:rowOff>
    </xdr:from>
    <xdr:to>
      <xdr:col>12</xdr:col>
      <xdr:colOff>57150</xdr:colOff>
      <xdr:row>24</xdr:row>
      <xdr:rowOff>47625</xdr:rowOff>
    </xdr:to>
    <xdr:graphicFrame macro="">
      <xdr:nvGraphicFramePr>
        <xdr:cNvPr id="24018" name="Diagram 1">
          <a:extLst>
            <a:ext uri="{FF2B5EF4-FFF2-40B4-BE49-F238E27FC236}">
              <a16:creationId xmlns:a16="http://schemas.microsoft.com/office/drawing/2014/main" id="{877F09C1-3E45-4411-9D2C-76BD48974A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24</xdr:row>
      <xdr:rowOff>152400</xdr:rowOff>
    </xdr:from>
    <xdr:to>
      <xdr:col>12</xdr:col>
      <xdr:colOff>38100</xdr:colOff>
      <xdr:row>49</xdr:row>
      <xdr:rowOff>57150</xdr:rowOff>
    </xdr:to>
    <xdr:graphicFrame macro="">
      <xdr:nvGraphicFramePr>
        <xdr:cNvPr id="24019" name="Diagram 2">
          <a:extLst>
            <a:ext uri="{FF2B5EF4-FFF2-40B4-BE49-F238E27FC236}">
              <a16:creationId xmlns:a16="http://schemas.microsoft.com/office/drawing/2014/main" id="{CB1646E7-7F69-43D3-8B57-8309E10AB7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50</xdr:row>
      <xdr:rowOff>133350</xdr:rowOff>
    </xdr:from>
    <xdr:to>
      <xdr:col>12</xdr:col>
      <xdr:colOff>28575</xdr:colOff>
      <xdr:row>74</xdr:row>
      <xdr:rowOff>47625</xdr:rowOff>
    </xdr:to>
    <xdr:graphicFrame macro="">
      <xdr:nvGraphicFramePr>
        <xdr:cNvPr id="24020" name="Diagram 3">
          <a:extLst>
            <a:ext uri="{FF2B5EF4-FFF2-40B4-BE49-F238E27FC236}">
              <a16:creationId xmlns:a16="http://schemas.microsoft.com/office/drawing/2014/main" id="{02269B61-2B14-4FCF-8168-FE285DBBC9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19050</xdr:colOff>
      <xdr:row>0</xdr:row>
      <xdr:rowOff>142875</xdr:rowOff>
    </xdr:from>
    <xdr:to>
      <xdr:col>22</xdr:col>
      <xdr:colOff>409575</xdr:colOff>
      <xdr:row>20</xdr:row>
      <xdr:rowOff>0</xdr:rowOff>
    </xdr:to>
    <xdr:graphicFrame macro="">
      <xdr:nvGraphicFramePr>
        <xdr:cNvPr id="24021" name="Diagram 4">
          <a:extLst>
            <a:ext uri="{FF2B5EF4-FFF2-40B4-BE49-F238E27FC236}">
              <a16:creationId xmlns:a16="http://schemas.microsoft.com/office/drawing/2014/main" id="{94F2F0FE-B76E-46BC-B367-0F6BD04EA3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66675</xdr:colOff>
      <xdr:row>24</xdr:row>
      <xdr:rowOff>47625</xdr:rowOff>
    </xdr:from>
    <xdr:to>
      <xdr:col>21</xdr:col>
      <xdr:colOff>600075</xdr:colOff>
      <xdr:row>44</xdr:row>
      <xdr:rowOff>9525</xdr:rowOff>
    </xdr:to>
    <xdr:graphicFrame macro="">
      <xdr:nvGraphicFramePr>
        <xdr:cNvPr id="24022" name="Diagram 5">
          <a:extLst>
            <a:ext uri="{FF2B5EF4-FFF2-40B4-BE49-F238E27FC236}">
              <a16:creationId xmlns:a16="http://schemas.microsoft.com/office/drawing/2014/main" id="{DCC8ABBB-7649-4592-AFF8-F7F88195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0.02365</cdr:x>
      <cdr:y>0.84267</cdr:y>
    </cdr:from>
    <cdr:to>
      <cdr:x>0.02588</cdr:x>
      <cdr:y>0.86777</cdr:y>
    </cdr:to>
    <cdr:sp macro="" textlink="">
      <cdr:nvSpPr>
        <cdr:cNvPr id="24577" name="Text 1">
          <a:extLst xmlns:a="http://schemas.openxmlformats.org/drawingml/2006/main">
            <a:ext uri="{FF2B5EF4-FFF2-40B4-BE49-F238E27FC236}">
              <a16:creationId xmlns:a16="http://schemas.microsoft.com/office/drawing/2014/main" id="{7DA9D858-03DE-4391-B190-12CCFE6D66A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816" y="3197689"/>
          <a:ext cx="16588" cy="9516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0.04044</cdr:x>
      <cdr:y>0.85086</cdr:y>
    </cdr:from>
    <cdr:to>
      <cdr:x>0.04636</cdr:x>
      <cdr:y>0.87501</cdr:y>
    </cdr:to>
    <cdr:sp macro="" textlink="">
      <cdr:nvSpPr>
        <cdr:cNvPr id="25601" name="Text 1">
          <a:extLst xmlns:a="http://schemas.openxmlformats.org/drawingml/2006/main">
            <a:ext uri="{FF2B5EF4-FFF2-40B4-BE49-F238E27FC236}">
              <a16:creationId xmlns:a16="http://schemas.microsoft.com/office/drawing/2014/main" id="{647A30A3-22B0-4699-8671-CC933533DFE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146" y="3374615"/>
          <a:ext cx="44234" cy="9571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0.0587</cdr:x>
      <cdr:y>0.84369</cdr:y>
    </cdr:from>
    <cdr:to>
      <cdr:x>0.06537</cdr:x>
      <cdr:y>0.86831</cdr:y>
    </cdr:to>
    <cdr:sp macro="" textlink="">
      <cdr:nvSpPr>
        <cdr:cNvPr id="26625" name="Text 1">
          <a:extLst xmlns:a="http://schemas.openxmlformats.org/drawingml/2006/main">
            <a:ext uri="{FF2B5EF4-FFF2-40B4-BE49-F238E27FC236}">
              <a16:creationId xmlns:a16="http://schemas.microsoft.com/office/drawing/2014/main" id="{DA13DFBA-00D6-4222-B0B1-F9A7745B647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1535" y="3217624"/>
          <a:ext cx="49763" cy="9379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0.0745</cdr:x>
      <cdr:y>0.83881</cdr:y>
    </cdr:from>
    <cdr:to>
      <cdr:x>0.0856</cdr:x>
      <cdr:y>0.85978</cdr:y>
    </cdr:to>
    <cdr:sp macro="" textlink="">
      <cdr:nvSpPr>
        <cdr:cNvPr id="26626" name="Text 2">
          <a:extLst xmlns:a="http://schemas.openxmlformats.org/drawingml/2006/main">
            <a:ext uri="{FF2B5EF4-FFF2-40B4-BE49-F238E27FC236}">
              <a16:creationId xmlns:a16="http://schemas.microsoft.com/office/drawing/2014/main" id="{64D82CD7-6202-4515-A0FD-68C68308810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492" y="3199051"/>
          <a:ext cx="82939" cy="7986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0.094</cdr:x>
      <cdr:y>0.83053</cdr:y>
    </cdr:from>
    <cdr:to>
      <cdr:x>0.10239</cdr:x>
      <cdr:y>0.85222</cdr:y>
    </cdr:to>
    <cdr:sp macro="" textlink="">
      <cdr:nvSpPr>
        <cdr:cNvPr id="26627" name="Text 3">
          <a:extLst xmlns:a="http://schemas.openxmlformats.org/drawingml/2006/main">
            <a:ext uri="{FF2B5EF4-FFF2-40B4-BE49-F238E27FC236}">
              <a16:creationId xmlns:a16="http://schemas.microsoft.com/office/drawing/2014/main" id="{0C72E3C2-630F-4AF4-9087-978F55E0E52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5096" y="3167475"/>
          <a:ext cx="62665" cy="8265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0.08832</cdr:x>
      <cdr:y>0.84125</cdr:y>
    </cdr:from>
    <cdr:to>
      <cdr:x>0.09844</cdr:x>
      <cdr:y>0.87269</cdr:y>
    </cdr:to>
    <cdr:sp macro="" textlink="">
      <cdr:nvSpPr>
        <cdr:cNvPr id="26628" name="Text 4">
          <a:extLst xmlns:a="http://schemas.openxmlformats.org/drawingml/2006/main">
            <a:ext uri="{FF2B5EF4-FFF2-40B4-BE49-F238E27FC236}">
              <a16:creationId xmlns:a16="http://schemas.microsoft.com/office/drawing/2014/main" id="{FD3F2043-BC3B-4FD3-82FA-B7F1868FDC2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705" y="3208338"/>
          <a:ext cx="75567" cy="1198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0.08955</cdr:x>
      <cdr:y>0.85441</cdr:y>
    </cdr:from>
    <cdr:to>
      <cdr:x>0.09943</cdr:x>
      <cdr:y>0.89902</cdr:y>
    </cdr:to>
    <cdr:sp macro="" textlink="">
      <cdr:nvSpPr>
        <cdr:cNvPr id="26629" name="Text 5">
          <a:extLst xmlns:a="http://schemas.openxmlformats.org/drawingml/2006/main">
            <a:ext uri="{FF2B5EF4-FFF2-40B4-BE49-F238E27FC236}">
              <a16:creationId xmlns:a16="http://schemas.microsoft.com/office/drawing/2014/main" id="{D674392D-3396-4121-9248-AD449D4D028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1920" y="3258487"/>
          <a:ext cx="73724" cy="16994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0.09559</cdr:x>
      <cdr:y>0.87562</cdr:y>
    </cdr:from>
    <cdr:to>
      <cdr:x>0.09807</cdr:x>
      <cdr:y>0.91681</cdr:y>
    </cdr:to>
    <cdr:sp macro="" textlink="">
      <cdr:nvSpPr>
        <cdr:cNvPr id="26630" name="Text Box 6">
          <a:extLst xmlns:a="http://schemas.openxmlformats.org/drawingml/2006/main">
            <a:ext uri="{FF2B5EF4-FFF2-40B4-BE49-F238E27FC236}">
              <a16:creationId xmlns:a16="http://schemas.microsoft.com/office/drawing/2014/main" id="{31486253-355F-4D28-9BCC-F4BB4E5A3D8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2900" y="3327783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sv-SE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0.01867</cdr:x>
      <cdr:y>0.92141</cdr:y>
    </cdr:from>
    <cdr:to>
      <cdr:x>0.0199</cdr:x>
      <cdr:y>0.94322</cdr:y>
    </cdr:to>
    <cdr:sp macro="" textlink="">
      <cdr:nvSpPr>
        <cdr:cNvPr id="27649" name="Text 1">
          <a:extLst xmlns:a="http://schemas.openxmlformats.org/drawingml/2006/main">
            <a:ext uri="{FF2B5EF4-FFF2-40B4-BE49-F238E27FC236}">
              <a16:creationId xmlns:a16="http://schemas.microsoft.com/office/drawing/2014/main" id="{B727A8A7-180E-45B9-88AA-E25CF0B265C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055" y="2864304"/>
          <a:ext cx="7239" cy="6772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0.38604</cdr:x>
      <cdr:y>0.5621</cdr:y>
    </cdr:from>
    <cdr:to>
      <cdr:x>0.39071</cdr:x>
      <cdr:y>0.57835</cdr:y>
    </cdr:to>
    <cdr:sp macro="" textlink="">
      <cdr:nvSpPr>
        <cdr:cNvPr id="28673" name="Text 1">
          <a:extLst xmlns:a="http://schemas.openxmlformats.org/drawingml/2006/main">
            <a:ext uri="{FF2B5EF4-FFF2-40B4-BE49-F238E27FC236}">
              <a16:creationId xmlns:a16="http://schemas.microsoft.com/office/drawing/2014/main" id="{11F2DDC9-9FBB-498B-A7A1-F34A3BB9E85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95398" y="1807477"/>
          <a:ext cx="25292" cy="5217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0.36811</cdr:x>
      <cdr:y>0.59339</cdr:y>
    </cdr:from>
    <cdr:to>
      <cdr:x>0.374</cdr:x>
      <cdr:y>0.61353</cdr:y>
    </cdr:to>
    <cdr:sp macro="" textlink="">
      <cdr:nvSpPr>
        <cdr:cNvPr id="28674" name="Text 2">
          <a:extLst xmlns:a="http://schemas.openxmlformats.org/drawingml/2006/main">
            <a:ext uri="{FF2B5EF4-FFF2-40B4-BE49-F238E27FC236}">
              <a16:creationId xmlns:a16="http://schemas.microsoft.com/office/drawing/2014/main" id="{9F3BC6A8-6342-4E3E-AA15-AC251195510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8227" y="1907925"/>
          <a:ext cx="31947" cy="6462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0.37081</cdr:x>
      <cdr:y>0.62784</cdr:y>
    </cdr:from>
    <cdr:to>
      <cdr:x>0.37842</cdr:x>
      <cdr:y>0.65671</cdr:y>
    </cdr:to>
    <cdr:sp macro="" textlink="">
      <cdr:nvSpPr>
        <cdr:cNvPr id="28675" name="Text 3">
          <a:extLst xmlns:a="http://schemas.openxmlformats.org/drawingml/2006/main">
            <a:ext uri="{FF2B5EF4-FFF2-40B4-BE49-F238E27FC236}">
              <a16:creationId xmlns:a16="http://schemas.microsoft.com/office/drawing/2014/main" id="{9C1B62F9-3B7B-4957-8FA5-1F417483B7F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12869" y="2018496"/>
          <a:ext cx="41265" cy="9266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0.34748</cdr:x>
      <cdr:y>0.67854</cdr:y>
    </cdr:from>
    <cdr:to>
      <cdr:x>0.35779</cdr:x>
      <cdr:y>0.7142</cdr:y>
    </cdr:to>
    <cdr:sp macro="" textlink="">
      <cdr:nvSpPr>
        <cdr:cNvPr id="28676" name="Text 4">
          <a:extLst xmlns:a="http://schemas.openxmlformats.org/drawingml/2006/main">
            <a:ext uri="{FF2B5EF4-FFF2-40B4-BE49-F238E27FC236}">
              <a16:creationId xmlns:a16="http://schemas.microsoft.com/office/drawing/2014/main" id="{78DF3708-EC9C-4C75-8303-05D28577914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6413" y="2181238"/>
          <a:ext cx="55907" cy="11446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0.31948</cdr:x>
      <cdr:y>0.7387</cdr:y>
    </cdr:from>
    <cdr:to>
      <cdr:x>0.33151</cdr:x>
      <cdr:y>0.78382</cdr:y>
    </cdr:to>
    <cdr:sp macro="" textlink="">
      <cdr:nvSpPr>
        <cdr:cNvPr id="28677" name="Text 5">
          <a:extLst xmlns:a="http://schemas.openxmlformats.org/drawingml/2006/main">
            <a:ext uri="{FF2B5EF4-FFF2-40B4-BE49-F238E27FC236}">
              <a16:creationId xmlns:a16="http://schemas.microsoft.com/office/drawing/2014/main" id="{02CE87A4-244A-441B-B890-16631625BF9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34665" y="2374348"/>
          <a:ext cx="65225" cy="14483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0.29186</cdr:x>
      <cdr:y>0.81686</cdr:y>
    </cdr:from>
    <cdr:to>
      <cdr:x>0.29528</cdr:x>
      <cdr:y>0.86576</cdr:y>
    </cdr:to>
    <cdr:sp macro="" textlink="">
      <cdr:nvSpPr>
        <cdr:cNvPr id="28678" name="Text Box 6">
          <a:extLst xmlns:a="http://schemas.openxmlformats.org/drawingml/2006/main">
            <a:ext uri="{FF2B5EF4-FFF2-40B4-BE49-F238E27FC236}">
              <a16:creationId xmlns:a16="http://schemas.microsoft.com/office/drawing/2014/main" id="{6BA425B7-72C8-4B8C-9EDE-363B59944DE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9007" y="2614269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sv-SE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123825</xdr:rowOff>
    </xdr:from>
    <xdr:to>
      <xdr:col>12</xdr:col>
      <xdr:colOff>57150</xdr:colOff>
      <xdr:row>24</xdr:row>
      <xdr:rowOff>19050</xdr:rowOff>
    </xdr:to>
    <xdr:graphicFrame macro="">
      <xdr:nvGraphicFramePr>
        <xdr:cNvPr id="30069" name="Diagram 1">
          <a:extLst>
            <a:ext uri="{FF2B5EF4-FFF2-40B4-BE49-F238E27FC236}">
              <a16:creationId xmlns:a16="http://schemas.microsoft.com/office/drawing/2014/main" id="{7F53FDC6-1A85-4CB8-96F0-DAB225591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24</xdr:row>
      <xdr:rowOff>152400</xdr:rowOff>
    </xdr:from>
    <xdr:to>
      <xdr:col>12</xdr:col>
      <xdr:colOff>38100</xdr:colOff>
      <xdr:row>49</xdr:row>
      <xdr:rowOff>57150</xdr:rowOff>
    </xdr:to>
    <xdr:graphicFrame macro="">
      <xdr:nvGraphicFramePr>
        <xdr:cNvPr id="30070" name="Diagram 2">
          <a:extLst>
            <a:ext uri="{FF2B5EF4-FFF2-40B4-BE49-F238E27FC236}">
              <a16:creationId xmlns:a16="http://schemas.microsoft.com/office/drawing/2014/main" id="{99490F77-E4DD-43A9-B37D-3E582A659B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50</xdr:row>
      <xdr:rowOff>133350</xdr:rowOff>
    </xdr:from>
    <xdr:to>
      <xdr:col>12</xdr:col>
      <xdr:colOff>9525</xdr:colOff>
      <xdr:row>74</xdr:row>
      <xdr:rowOff>47625</xdr:rowOff>
    </xdr:to>
    <xdr:graphicFrame macro="">
      <xdr:nvGraphicFramePr>
        <xdr:cNvPr id="30071" name="Diagram 3">
          <a:extLst>
            <a:ext uri="{FF2B5EF4-FFF2-40B4-BE49-F238E27FC236}">
              <a16:creationId xmlns:a16="http://schemas.microsoft.com/office/drawing/2014/main" id="{D5AB0889-4ADE-45BA-B9E4-3F2D12D3BA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609600</xdr:colOff>
      <xdr:row>24</xdr:row>
      <xdr:rowOff>9525</xdr:rowOff>
    </xdr:from>
    <xdr:to>
      <xdr:col>21</xdr:col>
      <xdr:colOff>600075</xdr:colOff>
      <xdr:row>42</xdr:row>
      <xdr:rowOff>104775</xdr:rowOff>
    </xdr:to>
    <xdr:graphicFrame macro="">
      <xdr:nvGraphicFramePr>
        <xdr:cNvPr id="30072" name="Diagram 4">
          <a:extLst>
            <a:ext uri="{FF2B5EF4-FFF2-40B4-BE49-F238E27FC236}">
              <a16:creationId xmlns:a16="http://schemas.microsoft.com/office/drawing/2014/main" id="{351D9CFE-617C-4AD4-851F-ADFEED874D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0.02327</cdr:x>
      <cdr:y>0.84145</cdr:y>
    </cdr:from>
    <cdr:to>
      <cdr:x>0.02599</cdr:x>
      <cdr:y>0.86607</cdr:y>
    </cdr:to>
    <cdr:sp macro="" textlink="">
      <cdr:nvSpPr>
        <cdr:cNvPr id="30721" name="Text 1">
          <a:extLst xmlns:a="http://schemas.openxmlformats.org/drawingml/2006/main">
            <a:ext uri="{FF2B5EF4-FFF2-40B4-BE49-F238E27FC236}">
              <a16:creationId xmlns:a16="http://schemas.microsoft.com/office/drawing/2014/main" id="{0D93A20B-3D55-4A5D-81EE-009BBC4E1A5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3863" y="3193069"/>
          <a:ext cx="19907" cy="9331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0.04142</cdr:x>
      <cdr:y>0.86086</cdr:y>
    </cdr:from>
    <cdr:to>
      <cdr:x>0.04586</cdr:x>
      <cdr:y>0.87477</cdr:y>
    </cdr:to>
    <cdr:sp macro="" textlink="">
      <cdr:nvSpPr>
        <cdr:cNvPr id="4097" name="Text 1">
          <a:extLst xmlns:a="http://schemas.openxmlformats.org/drawingml/2006/main">
            <a:ext uri="{FF2B5EF4-FFF2-40B4-BE49-F238E27FC236}">
              <a16:creationId xmlns:a16="http://schemas.microsoft.com/office/drawing/2014/main" id="{3FEF9EAF-27D7-40F4-A626-85D7F8E8533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857" y="3414254"/>
          <a:ext cx="33218" cy="5510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0.04129</cdr:x>
      <cdr:y>0.85354</cdr:y>
    </cdr:from>
    <cdr:to>
      <cdr:x>0.04696</cdr:x>
      <cdr:y>0.87843</cdr:y>
    </cdr:to>
    <cdr:sp macro="" textlink="">
      <cdr:nvSpPr>
        <cdr:cNvPr id="31745" name="Text 1">
          <a:extLst xmlns:a="http://schemas.openxmlformats.org/drawingml/2006/main">
            <a:ext uri="{FF2B5EF4-FFF2-40B4-BE49-F238E27FC236}">
              <a16:creationId xmlns:a16="http://schemas.microsoft.com/office/drawing/2014/main" id="{8121FECE-8380-41F1-92AC-D9849D1A8F6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975" y="3385250"/>
          <a:ext cx="41624" cy="9861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0.06029</cdr:x>
      <cdr:y>0.84539</cdr:y>
    </cdr:from>
    <cdr:to>
      <cdr:x>0.06868</cdr:x>
      <cdr:y>0.87001</cdr:y>
    </cdr:to>
    <cdr:sp macro="" textlink="">
      <cdr:nvSpPr>
        <cdr:cNvPr id="32769" name="Text 1">
          <a:extLst xmlns:a="http://schemas.openxmlformats.org/drawingml/2006/main">
            <a:ext uri="{FF2B5EF4-FFF2-40B4-BE49-F238E27FC236}">
              <a16:creationId xmlns:a16="http://schemas.microsoft.com/office/drawing/2014/main" id="{66578B88-C7CF-4EE3-BE60-1E3F7E86D3C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4806" y="3224125"/>
          <a:ext cx="61451" cy="9379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0.07559</cdr:x>
      <cdr:y>0.84052</cdr:y>
    </cdr:from>
    <cdr:to>
      <cdr:x>0.08719</cdr:x>
      <cdr:y>0.86197</cdr:y>
    </cdr:to>
    <cdr:sp macro="" textlink="">
      <cdr:nvSpPr>
        <cdr:cNvPr id="32770" name="Text 2">
          <a:extLst xmlns:a="http://schemas.openxmlformats.org/drawingml/2006/main">
            <a:ext uri="{FF2B5EF4-FFF2-40B4-BE49-F238E27FC236}">
              <a16:creationId xmlns:a16="http://schemas.microsoft.com/office/drawing/2014/main" id="{9AF38AAB-25D6-4F53-89A9-E33B6158D64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863" y="3205551"/>
          <a:ext cx="84947" cy="817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0.09385</cdr:x>
      <cdr:y>0.83223</cdr:y>
    </cdr:from>
    <cdr:to>
      <cdr:x>0.10224</cdr:x>
      <cdr:y>0.85344</cdr:y>
    </cdr:to>
    <cdr:sp macro="" textlink="">
      <cdr:nvSpPr>
        <cdr:cNvPr id="32771" name="Text 3">
          <a:extLst xmlns:a="http://schemas.openxmlformats.org/drawingml/2006/main">
            <a:ext uri="{FF2B5EF4-FFF2-40B4-BE49-F238E27FC236}">
              <a16:creationId xmlns:a16="http://schemas.microsoft.com/office/drawing/2014/main" id="{CA6C5D8D-6D9E-4155-B109-437DAF18E34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609" y="3173976"/>
          <a:ext cx="61450" cy="8079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0.08818</cdr:x>
      <cdr:y>0.8432</cdr:y>
    </cdr:from>
    <cdr:to>
      <cdr:x>0.09829</cdr:x>
      <cdr:y>0.87562</cdr:y>
    </cdr:to>
    <cdr:sp macro="" textlink="">
      <cdr:nvSpPr>
        <cdr:cNvPr id="32772" name="Text 4">
          <a:extLst xmlns:a="http://schemas.openxmlformats.org/drawingml/2006/main">
            <a:ext uri="{FF2B5EF4-FFF2-40B4-BE49-F238E27FC236}">
              <a16:creationId xmlns:a16="http://schemas.microsoft.com/office/drawing/2014/main" id="{679FF29E-6154-4407-BDEA-8FB6B7A97CA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039" y="3215767"/>
          <a:ext cx="74102" cy="12351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0.09138</cdr:x>
      <cdr:y>0.85612</cdr:y>
    </cdr:from>
    <cdr:to>
      <cdr:x>0.10125</cdr:x>
      <cdr:y>0.90121</cdr:y>
    </cdr:to>
    <cdr:sp macro="" textlink="">
      <cdr:nvSpPr>
        <cdr:cNvPr id="32773" name="Text 5">
          <a:extLst xmlns:a="http://schemas.openxmlformats.org/drawingml/2006/main">
            <a:ext uri="{FF2B5EF4-FFF2-40B4-BE49-F238E27FC236}">
              <a16:creationId xmlns:a16="http://schemas.microsoft.com/office/drawing/2014/main" id="{1578B8AF-BD70-4529-989E-3D152796B8E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2535" y="3264987"/>
          <a:ext cx="72295" cy="17180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0.09628</cdr:x>
      <cdr:y>0.87562</cdr:y>
    </cdr:from>
    <cdr:to>
      <cdr:x>0.09882</cdr:x>
      <cdr:y>0.91681</cdr:y>
    </cdr:to>
    <cdr:sp macro="" textlink="">
      <cdr:nvSpPr>
        <cdr:cNvPr id="32774" name="Text Box 6">
          <a:extLst xmlns:a="http://schemas.openxmlformats.org/drawingml/2006/main">
            <a:ext uri="{FF2B5EF4-FFF2-40B4-BE49-F238E27FC236}">
              <a16:creationId xmlns:a16="http://schemas.microsoft.com/office/drawing/2014/main" id="{3C9A0632-1EB9-4B05-8B97-AC226118B28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4332" y="3327783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sv-SE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0.39265</cdr:x>
      <cdr:y>0.5293</cdr:y>
    </cdr:from>
    <cdr:to>
      <cdr:x>0.39781</cdr:x>
      <cdr:y>0.54552</cdr:y>
    </cdr:to>
    <cdr:sp macro="" textlink="">
      <cdr:nvSpPr>
        <cdr:cNvPr id="33793" name="Text 1">
          <a:extLst xmlns:a="http://schemas.openxmlformats.org/drawingml/2006/main">
            <a:ext uri="{FF2B5EF4-FFF2-40B4-BE49-F238E27FC236}">
              <a16:creationId xmlns:a16="http://schemas.microsoft.com/office/drawing/2014/main" id="{62C8EE89-4EE4-4EE6-9920-C41DD076756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7392" y="1601344"/>
          <a:ext cx="28303" cy="4898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0.37643</cdr:x>
      <cdr:y>0.56198</cdr:y>
    </cdr:from>
    <cdr:to>
      <cdr:x>0.38282</cdr:x>
      <cdr:y>0.58304</cdr:y>
    </cdr:to>
    <cdr:sp macro="" textlink="">
      <cdr:nvSpPr>
        <cdr:cNvPr id="33794" name="Text 2">
          <a:extLst xmlns:a="http://schemas.openxmlformats.org/drawingml/2006/main">
            <a:ext uri="{FF2B5EF4-FFF2-40B4-BE49-F238E27FC236}">
              <a16:creationId xmlns:a16="http://schemas.microsoft.com/office/drawing/2014/main" id="{1680CB52-C480-4A74-BE09-561BFBC96F9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68438" y="1700035"/>
          <a:ext cx="35042" cy="6360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0.37742</cdr:x>
      <cdr:y>0.60072</cdr:y>
    </cdr:from>
    <cdr:to>
      <cdr:x>0.38552</cdr:x>
      <cdr:y>0.63147</cdr:y>
    </cdr:to>
    <cdr:sp macro="" textlink="">
      <cdr:nvSpPr>
        <cdr:cNvPr id="33795" name="Text 3">
          <a:extLst xmlns:a="http://schemas.openxmlformats.org/drawingml/2006/main">
            <a:ext uri="{FF2B5EF4-FFF2-40B4-BE49-F238E27FC236}">
              <a16:creationId xmlns:a16="http://schemas.microsoft.com/office/drawing/2014/main" id="{3807B96E-BFDE-4BAB-8BD2-F4ABEC2C4C1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73829" y="1817002"/>
          <a:ext cx="44477" cy="9284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0.35678</cdr:x>
      <cdr:y>0.65616</cdr:y>
    </cdr:from>
    <cdr:to>
      <cdr:x>0.36636</cdr:x>
      <cdr:y>0.6949</cdr:y>
    </cdr:to>
    <cdr:sp macro="" textlink="">
      <cdr:nvSpPr>
        <cdr:cNvPr id="33796" name="Text 4">
          <a:extLst xmlns:a="http://schemas.openxmlformats.org/drawingml/2006/main">
            <a:ext uri="{FF2B5EF4-FFF2-40B4-BE49-F238E27FC236}">
              <a16:creationId xmlns:a16="http://schemas.microsoft.com/office/drawing/2014/main" id="{B7E5968F-0C60-4390-AAD8-F524D275782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0615" y="1984411"/>
          <a:ext cx="52564" cy="11696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0.33172</cdr:x>
      <cdr:y>0.72371</cdr:y>
    </cdr:from>
    <cdr:to>
      <cdr:x>0.34327</cdr:x>
      <cdr:y>0.77189</cdr:y>
    </cdr:to>
    <cdr:sp macro="" textlink="">
      <cdr:nvSpPr>
        <cdr:cNvPr id="33797" name="Text 5">
          <a:extLst xmlns:a="http://schemas.openxmlformats.org/drawingml/2006/main">
            <a:ext uri="{FF2B5EF4-FFF2-40B4-BE49-F238E27FC236}">
              <a16:creationId xmlns:a16="http://schemas.microsoft.com/office/drawing/2014/main" id="{489458CF-0618-4270-AF46-6C2B3C3DFA2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23141" y="2188372"/>
          <a:ext cx="63346" cy="14547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0.30731</cdr:x>
      <cdr:y>0.8115</cdr:y>
    </cdr:from>
    <cdr:to>
      <cdr:x>0.31069</cdr:x>
      <cdr:y>0.86351</cdr:y>
    </cdr:to>
    <cdr:sp macro="" textlink="">
      <cdr:nvSpPr>
        <cdr:cNvPr id="33798" name="Text Box 6">
          <a:extLst xmlns:a="http://schemas.openxmlformats.org/drawingml/2006/main">
            <a:ext uri="{FF2B5EF4-FFF2-40B4-BE49-F238E27FC236}">
              <a16:creationId xmlns:a16="http://schemas.microsoft.com/office/drawing/2014/main" id="{482655E9-DC85-4018-967F-8056F614538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3089" y="2442547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sv-SE"/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123825</xdr:rowOff>
    </xdr:from>
    <xdr:to>
      <xdr:col>12</xdr:col>
      <xdr:colOff>57150</xdr:colOff>
      <xdr:row>24</xdr:row>
      <xdr:rowOff>19050</xdr:rowOff>
    </xdr:to>
    <xdr:graphicFrame macro="">
      <xdr:nvGraphicFramePr>
        <xdr:cNvPr id="35189" name="Diagram 1">
          <a:extLst>
            <a:ext uri="{FF2B5EF4-FFF2-40B4-BE49-F238E27FC236}">
              <a16:creationId xmlns:a16="http://schemas.microsoft.com/office/drawing/2014/main" id="{FEA585FD-5553-43F5-8992-4EC3FBD557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24</xdr:row>
      <xdr:rowOff>152400</xdr:rowOff>
    </xdr:from>
    <xdr:to>
      <xdr:col>12</xdr:col>
      <xdr:colOff>38100</xdr:colOff>
      <xdr:row>49</xdr:row>
      <xdr:rowOff>57150</xdr:rowOff>
    </xdr:to>
    <xdr:graphicFrame macro="">
      <xdr:nvGraphicFramePr>
        <xdr:cNvPr id="35190" name="Diagram 2">
          <a:extLst>
            <a:ext uri="{FF2B5EF4-FFF2-40B4-BE49-F238E27FC236}">
              <a16:creationId xmlns:a16="http://schemas.microsoft.com/office/drawing/2014/main" id="{AC92F386-E405-4E0C-89F2-F0E1528C12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50</xdr:row>
      <xdr:rowOff>133350</xdr:rowOff>
    </xdr:from>
    <xdr:to>
      <xdr:col>12</xdr:col>
      <xdr:colOff>9525</xdr:colOff>
      <xdr:row>74</xdr:row>
      <xdr:rowOff>47625</xdr:rowOff>
    </xdr:to>
    <xdr:graphicFrame macro="">
      <xdr:nvGraphicFramePr>
        <xdr:cNvPr id="35191" name="Diagram 3">
          <a:extLst>
            <a:ext uri="{FF2B5EF4-FFF2-40B4-BE49-F238E27FC236}">
              <a16:creationId xmlns:a16="http://schemas.microsoft.com/office/drawing/2014/main" id="{5DE58573-24A4-45CC-9120-B71B664128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609600</xdr:colOff>
      <xdr:row>24</xdr:row>
      <xdr:rowOff>9525</xdr:rowOff>
    </xdr:from>
    <xdr:to>
      <xdr:col>21</xdr:col>
      <xdr:colOff>600075</xdr:colOff>
      <xdr:row>42</xdr:row>
      <xdr:rowOff>104775</xdr:rowOff>
    </xdr:to>
    <xdr:graphicFrame macro="">
      <xdr:nvGraphicFramePr>
        <xdr:cNvPr id="35192" name="Diagram 4">
          <a:extLst>
            <a:ext uri="{FF2B5EF4-FFF2-40B4-BE49-F238E27FC236}">
              <a16:creationId xmlns:a16="http://schemas.microsoft.com/office/drawing/2014/main" id="{747AF3F5-7AB7-4238-9071-D6AE0B934D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0.02327</cdr:x>
      <cdr:y>0.84316</cdr:y>
    </cdr:from>
    <cdr:to>
      <cdr:x>0.02599</cdr:x>
      <cdr:y>0.86802</cdr:y>
    </cdr:to>
    <cdr:sp macro="" textlink="">
      <cdr:nvSpPr>
        <cdr:cNvPr id="35841" name="Text 1">
          <a:extLst xmlns:a="http://schemas.openxmlformats.org/drawingml/2006/main">
            <a:ext uri="{FF2B5EF4-FFF2-40B4-BE49-F238E27FC236}">
              <a16:creationId xmlns:a16="http://schemas.microsoft.com/office/drawing/2014/main" id="{1B2AE675-DDB6-42F4-A6C1-62F96F7C210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3863" y="3199536"/>
          <a:ext cx="19907" cy="9424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0.04129</cdr:x>
      <cdr:y>0.85354</cdr:y>
    </cdr:from>
    <cdr:to>
      <cdr:x>0.04696</cdr:x>
      <cdr:y>0.87843</cdr:y>
    </cdr:to>
    <cdr:sp macro="" textlink="">
      <cdr:nvSpPr>
        <cdr:cNvPr id="36865" name="Text 1">
          <a:extLst xmlns:a="http://schemas.openxmlformats.org/drawingml/2006/main">
            <a:ext uri="{FF2B5EF4-FFF2-40B4-BE49-F238E27FC236}">
              <a16:creationId xmlns:a16="http://schemas.microsoft.com/office/drawing/2014/main" id="{5295CCBA-E405-438E-880F-BBD2DD51DEC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975" y="3385250"/>
          <a:ext cx="41624" cy="9861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0.0408</cdr:x>
      <cdr:y>0.84637</cdr:y>
    </cdr:from>
    <cdr:to>
      <cdr:x>0.04648</cdr:x>
      <cdr:y>0.87172</cdr:y>
    </cdr:to>
    <cdr:sp macro="" textlink="">
      <cdr:nvSpPr>
        <cdr:cNvPr id="37889" name="Text 1">
          <a:extLst xmlns:a="http://schemas.openxmlformats.org/drawingml/2006/main">
            <a:ext uri="{FF2B5EF4-FFF2-40B4-BE49-F238E27FC236}">
              <a16:creationId xmlns:a16="http://schemas.microsoft.com/office/drawing/2014/main" id="{60F7A42B-BE45-4B12-BA86-175FBE7F743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2024" y="3227840"/>
          <a:ext cx="41570" cy="9658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0.05684</cdr:x>
      <cdr:y>0.84174</cdr:y>
    </cdr:from>
    <cdr:to>
      <cdr:x>0.06498</cdr:x>
      <cdr:y>0.86392</cdr:y>
    </cdr:to>
    <cdr:sp macro="" textlink="">
      <cdr:nvSpPr>
        <cdr:cNvPr id="37890" name="Text 2">
          <a:extLst xmlns:a="http://schemas.openxmlformats.org/drawingml/2006/main">
            <a:ext uri="{FF2B5EF4-FFF2-40B4-BE49-F238E27FC236}">
              <a16:creationId xmlns:a16="http://schemas.microsoft.com/office/drawing/2014/main" id="{BAA14BD8-46D5-4254-9C3B-209C75E5420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9503" y="3210195"/>
          <a:ext cx="59643" cy="845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0.08151</cdr:x>
      <cdr:y>0.83272</cdr:y>
    </cdr:from>
    <cdr:to>
      <cdr:x>0.09138</cdr:x>
      <cdr:y>0.8549</cdr:y>
    </cdr:to>
    <cdr:sp macro="" textlink="">
      <cdr:nvSpPr>
        <cdr:cNvPr id="37891" name="Text 3">
          <a:extLst xmlns:a="http://schemas.openxmlformats.org/drawingml/2006/main">
            <a:ext uri="{FF2B5EF4-FFF2-40B4-BE49-F238E27FC236}">
              <a16:creationId xmlns:a16="http://schemas.microsoft.com/office/drawing/2014/main" id="{2414CBC7-7525-4D63-A657-83F72C2A838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0240" y="3175833"/>
          <a:ext cx="72295" cy="8451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0.07559</cdr:x>
      <cdr:y>0.84393</cdr:y>
    </cdr:from>
    <cdr:to>
      <cdr:x>0.08596</cdr:x>
      <cdr:y>0.8783</cdr:y>
    </cdr:to>
    <cdr:sp macro="" textlink="">
      <cdr:nvSpPr>
        <cdr:cNvPr id="37892" name="Text 4">
          <a:extLst xmlns:a="http://schemas.openxmlformats.org/drawingml/2006/main">
            <a:ext uri="{FF2B5EF4-FFF2-40B4-BE49-F238E27FC236}">
              <a16:creationId xmlns:a16="http://schemas.microsoft.com/office/drawing/2014/main" id="{F75626EB-8DAD-4625-9998-6A99F626D36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863" y="3218553"/>
          <a:ext cx="75910" cy="13094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0.09015</cdr:x>
      <cdr:y>0.85588</cdr:y>
    </cdr:from>
    <cdr:to>
      <cdr:x>0.1015</cdr:x>
      <cdr:y>0.90121</cdr:y>
    </cdr:to>
    <cdr:sp macro="" textlink="">
      <cdr:nvSpPr>
        <cdr:cNvPr id="37893" name="Text 5">
          <a:extLst xmlns:a="http://schemas.openxmlformats.org/drawingml/2006/main">
            <a:ext uri="{FF2B5EF4-FFF2-40B4-BE49-F238E27FC236}">
              <a16:creationId xmlns:a16="http://schemas.microsoft.com/office/drawing/2014/main" id="{505F5900-535F-48A3-AF46-44DDA7BFD24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498" y="3264059"/>
          <a:ext cx="83139" cy="17273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0.10788</cdr:x>
      <cdr:y>0.87562</cdr:y>
    </cdr:from>
    <cdr:to>
      <cdr:x>0.11042</cdr:x>
      <cdr:y>0.91681</cdr:y>
    </cdr:to>
    <cdr:sp macro="" textlink="">
      <cdr:nvSpPr>
        <cdr:cNvPr id="37894" name="Text Box 6">
          <a:extLst xmlns:a="http://schemas.openxmlformats.org/drawingml/2006/main">
            <a:ext uri="{FF2B5EF4-FFF2-40B4-BE49-F238E27FC236}">
              <a16:creationId xmlns:a16="http://schemas.microsoft.com/office/drawing/2014/main" id="{35C270A8-62CE-44D5-8DC1-8D38AB2CAE8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188" y="3327783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sv-SE"/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0.38282</cdr:x>
      <cdr:y>0.5552</cdr:y>
    </cdr:from>
    <cdr:to>
      <cdr:x>0.38822</cdr:x>
      <cdr:y>0.57191</cdr:y>
    </cdr:to>
    <cdr:sp macro="" textlink="">
      <cdr:nvSpPr>
        <cdr:cNvPr id="38913" name="Text 1">
          <a:extLst xmlns:a="http://schemas.openxmlformats.org/drawingml/2006/main">
            <a:ext uri="{FF2B5EF4-FFF2-40B4-BE49-F238E27FC236}">
              <a16:creationId xmlns:a16="http://schemas.microsoft.com/office/drawing/2014/main" id="{BE0CD983-0860-4862-80AE-C7AD41493FD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03480" y="1679565"/>
          <a:ext cx="29652" cy="5044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0.36661</cdr:x>
      <cdr:y>0.58474</cdr:y>
    </cdr:from>
    <cdr:to>
      <cdr:x>0.37422</cdr:x>
      <cdr:y>0.6058</cdr:y>
    </cdr:to>
    <cdr:sp macro="" textlink="">
      <cdr:nvSpPr>
        <cdr:cNvPr id="38914" name="Text 2">
          <a:extLst xmlns:a="http://schemas.openxmlformats.org/drawingml/2006/main">
            <a:ext uri="{FF2B5EF4-FFF2-40B4-BE49-F238E27FC236}">
              <a16:creationId xmlns:a16="http://schemas.microsoft.com/office/drawing/2014/main" id="{7986395D-F3CA-4657-B099-CF41EAF27DC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14526" y="1768753"/>
          <a:ext cx="41782" cy="6360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0.37029</cdr:x>
      <cdr:y>0.61912</cdr:y>
    </cdr:from>
    <cdr:to>
      <cdr:x>0.37791</cdr:x>
      <cdr:y>0.65011</cdr:y>
    </cdr:to>
    <cdr:sp macro="" textlink="">
      <cdr:nvSpPr>
        <cdr:cNvPr id="38915" name="Text 3">
          <a:extLst xmlns:a="http://schemas.openxmlformats.org/drawingml/2006/main">
            <a:ext uri="{FF2B5EF4-FFF2-40B4-BE49-F238E27FC236}">
              <a16:creationId xmlns:a16="http://schemas.microsoft.com/office/drawing/2014/main" id="{F98AD7BC-8123-4AC6-9294-96AB9EE5DDC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34743" y="1872561"/>
          <a:ext cx="41782" cy="9357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0.35187</cdr:x>
      <cdr:y>0.66972</cdr:y>
    </cdr:from>
    <cdr:to>
      <cdr:x>0.3612</cdr:x>
      <cdr:y>0.70846</cdr:y>
    </cdr:to>
    <cdr:sp macro="" textlink="">
      <cdr:nvSpPr>
        <cdr:cNvPr id="38916" name="Text 4">
          <a:extLst xmlns:a="http://schemas.openxmlformats.org/drawingml/2006/main">
            <a:ext uri="{FF2B5EF4-FFF2-40B4-BE49-F238E27FC236}">
              <a16:creationId xmlns:a16="http://schemas.microsoft.com/office/drawing/2014/main" id="{0418EA84-633E-431E-A3F6-D7468CCD2A9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33659" y="2025349"/>
          <a:ext cx="51216" cy="11696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0.32902</cdr:x>
      <cdr:y>0.73122</cdr:y>
    </cdr:from>
    <cdr:to>
      <cdr:x>0.34057</cdr:x>
      <cdr:y>0.77916</cdr:y>
    </cdr:to>
    <cdr:sp macro="" textlink="">
      <cdr:nvSpPr>
        <cdr:cNvPr id="38917" name="Text 5">
          <a:extLst xmlns:a="http://schemas.openxmlformats.org/drawingml/2006/main">
            <a:ext uri="{FF2B5EF4-FFF2-40B4-BE49-F238E27FC236}">
              <a16:creationId xmlns:a16="http://schemas.microsoft.com/office/drawing/2014/main" id="{87F794A6-5686-4DD6-A830-2F34F2AA827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8315" y="2211034"/>
          <a:ext cx="63346" cy="14474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0.30731</cdr:x>
      <cdr:y>0.8115</cdr:y>
    </cdr:from>
    <cdr:to>
      <cdr:x>0.31069</cdr:x>
      <cdr:y>0.86351</cdr:y>
    </cdr:to>
    <cdr:sp macro="" textlink="">
      <cdr:nvSpPr>
        <cdr:cNvPr id="38918" name="Text Box 6">
          <a:extLst xmlns:a="http://schemas.openxmlformats.org/drawingml/2006/main">
            <a:ext uri="{FF2B5EF4-FFF2-40B4-BE49-F238E27FC236}">
              <a16:creationId xmlns:a16="http://schemas.microsoft.com/office/drawing/2014/main" id="{853DB9E3-1C01-44B2-8A58-37791AA7F7E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3089" y="2442547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sv-SE"/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9</xdr:col>
      <xdr:colOff>914400</xdr:colOff>
      <xdr:row>24</xdr:row>
      <xdr:rowOff>19050</xdr:rowOff>
    </xdr:to>
    <xdr:graphicFrame macro="">
      <xdr:nvGraphicFramePr>
        <xdr:cNvPr id="40216" name="Diagram 1">
          <a:extLst>
            <a:ext uri="{FF2B5EF4-FFF2-40B4-BE49-F238E27FC236}">
              <a16:creationId xmlns:a16="http://schemas.microsoft.com/office/drawing/2014/main" id="{F1D14EBA-E492-45CA-B07A-A6263E197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23</xdr:row>
      <xdr:rowOff>133350</xdr:rowOff>
    </xdr:from>
    <xdr:to>
      <xdr:col>10</xdr:col>
      <xdr:colOff>38100</xdr:colOff>
      <xdr:row>47</xdr:row>
      <xdr:rowOff>104775</xdr:rowOff>
    </xdr:to>
    <xdr:graphicFrame macro="">
      <xdr:nvGraphicFramePr>
        <xdr:cNvPr id="40217" name="Diagram 2">
          <a:extLst>
            <a:ext uri="{FF2B5EF4-FFF2-40B4-BE49-F238E27FC236}">
              <a16:creationId xmlns:a16="http://schemas.microsoft.com/office/drawing/2014/main" id="{B229CB46-E760-46F9-B674-5D88D9CC4C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66675</xdr:colOff>
      <xdr:row>23</xdr:row>
      <xdr:rowOff>114300</xdr:rowOff>
    </xdr:from>
    <xdr:to>
      <xdr:col>19</xdr:col>
      <xdr:colOff>76200</xdr:colOff>
      <xdr:row>42</xdr:row>
      <xdr:rowOff>57150</xdr:rowOff>
    </xdr:to>
    <xdr:graphicFrame macro="">
      <xdr:nvGraphicFramePr>
        <xdr:cNvPr id="40218" name="Diagram 3">
          <a:extLst>
            <a:ext uri="{FF2B5EF4-FFF2-40B4-BE49-F238E27FC236}">
              <a16:creationId xmlns:a16="http://schemas.microsoft.com/office/drawing/2014/main" id="{5D7A88C8-6806-43A6-83DA-3270E7B6C1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0.02773</cdr:x>
      <cdr:y>0.85067</cdr:y>
    </cdr:from>
    <cdr:to>
      <cdr:x>0.03068</cdr:x>
      <cdr:y>0.86699</cdr:y>
    </cdr:to>
    <cdr:sp macro="" textlink="">
      <cdr:nvSpPr>
        <cdr:cNvPr id="40961" name="Text 1">
          <a:extLst xmlns:a="http://schemas.openxmlformats.org/drawingml/2006/main">
            <a:ext uri="{FF2B5EF4-FFF2-40B4-BE49-F238E27FC236}">
              <a16:creationId xmlns:a16="http://schemas.microsoft.com/office/drawing/2014/main" id="{05830D61-D984-43E9-99C0-72552FBE011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605" y="3211800"/>
          <a:ext cx="19345" cy="6158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0.04117</cdr:x>
      <cdr:y>0.85076</cdr:y>
    </cdr:from>
    <cdr:to>
      <cdr:x>0.04635</cdr:x>
      <cdr:y>0.8705</cdr:y>
    </cdr:to>
    <cdr:sp macro="" textlink="">
      <cdr:nvSpPr>
        <cdr:cNvPr id="5121" name="Text 1">
          <a:extLst xmlns:a="http://schemas.openxmlformats.org/drawingml/2006/main">
            <a:ext uri="{FF2B5EF4-FFF2-40B4-BE49-F238E27FC236}">
              <a16:creationId xmlns:a16="http://schemas.microsoft.com/office/drawing/2014/main" id="{1ED402DC-6E12-4D00-89AD-4F02777C63B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1011" y="3244556"/>
          <a:ext cx="38755" cy="752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0.05697</cdr:x>
      <cdr:y>0.8471</cdr:y>
    </cdr:from>
    <cdr:to>
      <cdr:x>0.06561</cdr:x>
      <cdr:y>0.86343</cdr:y>
    </cdr:to>
    <cdr:sp macro="" textlink="">
      <cdr:nvSpPr>
        <cdr:cNvPr id="5122" name="Text 2">
          <a:extLst xmlns:a="http://schemas.openxmlformats.org/drawingml/2006/main">
            <a:ext uri="{FF2B5EF4-FFF2-40B4-BE49-F238E27FC236}">
              <a16:creationId xmlns:a16="http://schemas.microsoft.com/office/drawing/2014/main" id="{5EF70C46-4591-4C80-A894-52ABFA57677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9121" y="3230626"/>
          <a:ext cx="64592" cy="6222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0.08165</cdr:x>
      <cdr:y>0.84149</cdr:y>
    </cdr:from>
    <cdr:to>
      <cdr:x>0.09127</cdr:x>
      <cdr:y>0.85709</cdr:y>
    </cdr:to>
    <cdr:sp macro="" textlink="">
      <cdr:nvSpPr>
        <cdr:cNvPr id="5123" name="Text 3">
          <a:extLst xmlns:a="http://schemas.openxmlformats.org/drawingml/2006/main">
            <a:ext uri="{FF2B5EF4-FFF2-40B4-BE49-F238E27FC236}">
              <a16:creationId xmlns:a16="http://schemas.microsoft.com/office/drawing/2014/main" id="{2A327028-B0D0-4EB6-A1EB-A715333165B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668" y="3209266"/>
          <a:ext cx="71973" cy="5943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0.07597</cdr:x>
      <cdr:y>0.84881</cdr:y>
    </cdr:from>
    <cdr:to>
      <cdr:x>0.08658</cdr:x>
      <cdr:y>0.87562</cdr:y>
    </cdr:to>
    <cdr:sp macro="" textlink="">
      <cdr:nvSpPr>
        <cdr:cNvPr id="5124" name="Text 4">
          <a:extLst xmlns:a="http://schemas.openxmlformats.org/drawingml/2006/main">
            <a:ext uri="{FF2B5EF4-FFF2-40B4-BE49-F238E27FC236}">
              <a16:creationId xmlns:a16="http://schemas.microsoft.com/office/drawing/2014/main" id="{49326E78-F733-4A29-BE23-C6D16B3339C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222" y="3237127"/>
          <a:ext cx="79355" cy="10215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0.08831</cdr:x>
      <cdr:y>0.85856</cdr:y>
    </cdr:from>
    <cdr:to>
      <cdr:x>0.09942</cdr:x>
      <cdr:y>0.90121</cdr:y>
    </cdr:to>
    <cdr:sp macro="" textlink="">
      <cdr:nvSpPr>
        <cdr:cNvPr id="5125" name="Text 5">
          <a:extLst xmlns:a="http://schemas.openxmlformats.org/drawingml/2006/main">
            <a:ext uri="{FF2B5EF4-FFF2-40B4-BE49-F238E27FC236}">
              <a16:creationId xmlns:a16="http://schemas.microsoft.com/office/drawing/2014/main" id="{854AF559-1885-4CFB-9043-9F5C0ACC6AA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496" y="3274274"/>
          <a:ext cx="83046" cy="16252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0.10694</cdr:x>
      <cdr:y>0.87562</cdr:y>
    </cdr:from>
    <cdr:to>
      <cdr:x>0.10942</cdr:x>
      <cdr:y>0.91681</cdr:y>
    </cdr:to>
    <cdr:sp macro="" textlink="">
      <cdr:nvSpPr>
        <cdr:cNvPr id="5126" name="Text Box 6">
          <a:extLst xmlns:a="http://schemas.openxmlformats.org/drawingml/2006/main">
            <a:ext uri="{FF2B5EF4-FFF2-40B4-BE49-F238E27FC236}">
              <a16:creationId xmlns:a16="http://schemas.microsoft.com/office/drawing/2014/main" id="{BAE59FD9-39A0-4CBD-8BC8-E5FB2D7F0B0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8580" y="3327783"/>
          <a:ext cx="18530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sv-SE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0.12811</cdr:x>
      <cdr:y>0.82675</cdr:y>
    </cdr:from>
    <cdr:to>
      <cdr:x>0.14216</cdr:x>
      <cdr:y>0.84016</cdr:y>
    </cdr:to>
    <cdr:sp macro="" textlink="">
      <cdr:nvSpPr>
        <cdr:cNvPr id="41985" name="Text 1">
          <a:extLst xmlns:a="http://schemas.openxmlformats.org/drawingml/2006/main">
            <a:ext uri="{FF2B5EF4-FFF2-40B4-BE49-F238E27FC236}">
              <a16:creationId xmlns:a16="http://schemas.microsoft.com/office/drawing/2014/main" id="{7F453B06-335A-43DA-949D-BE019C58AB7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2220" y="3200337"/>
          <a:ext cx="94198" cy="5186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0.1429</cdr:x>
      <cdr:y>0.83065</cdr:y>
    </cdr:from>
    <cdr:to>
      <cdr:x>0.15423</cdr:x>
      <cdr:y>0.84821</cdr:y>
    </cdr:to>
    <cdr:sp macro="" textlink="">
      <cdr:nvSpPr>
        <cdr:cNvPr id="41986" name="Text 2">
          <a:extLst xmlns:a="http://schemas.openxmlformats.org/drawingml/2006/main">
            <a:ext uri="{FF2B5EF4-FFF2-40B4-BE49-F238E27FC236}">
              <a16:creationId xmlns:a16="http://schemas.microsoft.com/office/drawing/2014/main" id="{40853B2C-FBE8-4889-8960-4BF05A750E1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1376" y="3215424"/>
          <a:ext cx="76019" cy="6789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0.17173</cdr:x>
      <cdr:y>0.83358</cdr:y>
    </cdr:from>
    <cdr:to>
      <cdr:x>0.18159</cdr:x>
      <cdr:y>0.85918</cdr:y>
    </cdr:to>
    <cdr:sp macro="" textlink="">
      <cdr:nvSpPr>
        <cdr:cNvPr id="41987" name="Text 3">
          <a:extLst xmlns:a="http://schemas.openxmlformats.org/drawingml/2006/main">
            <a:ext uri="{FF2B5EF4-FFF2-40B4-BE49-F238E27FC236}">
              <a16:creationId xmlns:a16="http://schemas.microsoft.com/office/drawing/2014/main" id="{A0377A97-D5B1-44D2-A9D4-8B0F8247ACF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4728" y="3226740"/>
          <a:ext cx="66104" cy="9901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0.1668</cdr:x>
      <cdr:y>0.8465</cdr:y>
    </cdr:from>
    <cdr:to>
      <cdr:x>0.17814</cdr:x>
      <cdr:y>0.88308</cdr:y>
    </cdr:to>
    <cdr:sp macro="" textlink="">
      <cdr:nvSpPr>
        <cdr:cNvPr id="41988" name="Text 4">
          <a:extLst xmlns:a="http://schemas.openxmlformats.org/drawingml/2006/main">
            <a:ext uri="{FF2B5EF4-FFF2-40B4-BE49-F238E27FC236}">
              <a16:creationId xmlns:a16="http://schemas.microsoft.com/office/drawing/2014/main" id="{902CB9AE-8B00-48E0-93F9-717E414E98D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1677" y="3276717"/>
          <a:ext cx="76019" cy="14144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0.16828</cdr:x>
      <cdr:y>0.86186</cdr:y>
    </cdr:from>
    <cdr:to>
      <cdr:x>0.17888</cdr:x>
      <cdr:y>0.90795</cdr:y>
    </cdr:to>
    <cdr:sp macro="" textlink="">
      <cdr:nvSpPr>
        <cdr:cNvPr id="41989" name="Text 5">
          <a:extLst xmlns:a="http://schemas.openxmlformats.org/drawingml/2006/main">
            <a:ext uri="{FF2B5EF4-FFF2-40B4-BE49-F238E27FC236}">
              <a16:creationId xmlns:a16="http://schemas.microsoft.com/office/drawing/2014/main" id="{EF048D02-6738-4F59-ABE8-C812DAF7ECC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1592" y="3336125"/>
          <a:ext cx="71061" cy="17822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0.17331</cdr:x>
      <cdr:y>0.88254</cdr:y>
    </cdr:from>
    <cdr:to>
      <cdr:x>0.17607</cdr:x>
      <cdr:y>0.92312</cdr:y>
    </cdr:to>
    <cdr:sp macro="" textlink="">
      <cdr:nvSpPr>
        <cdr:cNvPr id="41990" name="Text Box 6">
          <a:extLst xmlns:a="http://schemas.openxmlformats.org/drawingml/2006/main">
            <a:ext uri="{FF2B5EF4-FFF2-40B4-BE49-F238E27FC236}">
              <a16:creationId xmlns:a16="http://schemas.microsoft.com/office/drawing/2014/main" id="{0CC92D33-1268-472D-8731-9EC1EE9B05B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0472" y="3404521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sv-SE"/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0.38791</cdr:x>
      <cdr:y>0.5569</cdr:y>
    </cdr:from>
    <cdr:to>
      <cdr:x>0.39307</cdr:x>
      <cdr:y>0.57167</cdr:y>
    </cdr:to>
    <cdr:sp macro="" textlink="">
      <cdr:nvSpPr>
        <cdr:cNvPr id="43009" name="Text 1">
          <a:extLst xmlns:a="http://schemas.openxmlformats.org/drawingml/2006/main">
            <a:ext uri="{FF2B5EF4-FFF2-40B4-BE49-F238E27FC236}">
              <a16:creationId xmlns:a16="http://schemas.microsoft.com/office/drawing/2014/main" id="{8BEC6D1A-5974-4B4B-A1CD-CEED00DACD4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05317" y="1690005"/>
          <a:ext cx="29304" cy="4473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0.37218</cdr:x>
      <cdr:y>0.58644</cdr:y>
    </cdr:from>
    <cdr:to>
      <cdr:x>0.37906</cdr:x>
      <cdr:y>0.60557</cdr:y>
    </cdr:to>
    <cdr:sp macro="" textlink="">
      <cdr:nvSpPr>
        <cdr:cNvPr id="43010" name="Text 2">
          <a:extLst xmlns:a="http://schemas.openxmlformats.org/drawingml/2006/main">
            <a:ext uri="{FF2B5EF4-FFF2-40B4-BE49-F238E27FC236}">
              <a16:creationId xmlns:a16="http://schemas.microsoft.com/office/drawing/2014/main" id="{11F83605-7F38-408F-B4DC-A550E95E64E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16011" y="1779483"/>
          <a:ext cx="39071" cy="5794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0.37587</cdr:x>
      <cdr:y>0.62034</cdr:y>
    </cdr:from>
    <cdr:to>
      <cdr:x>0.38373</cdr:x>
      <cdr:y>0.65109</cdr:y>
    </cdr:to>
    <cdr:sp macro="" textlink="">
      <cdr:nvSpPr>
        <cdr:cNvPr id="43011" name="Text 3">
          <a:extLst xmlns:a="http://schemas.openxmlformats.org/drawingml/2006/main">
            <a:ext uri="{FF2B5EF4-FFF2-40B4-BE49-F238E27FC236}">
              <a16:creationId xmlns:a16="http://schemas.microsoft.com/office/drawing/2014/main" id="{4BCAAEBB-2C86-4AE1-8B51-279F8197C59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36942" y="1882162"/>
          <a:ext cx="44653" cy="9314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0.35719</cdr:x>
      <cdr:y>0.67143</cdr:y>
    </cdr:from>
    <cdr:to>
      <cdr:x>0.36628</cdr:x>
      <cdr:y>0.70969</cdr:y>
    </cdr:to>
    <cdr:sp macro="" textlink="">
      <cdr:nvSpPr>
        <cdr:cNvPr id="43012" name="Text 4">
          <a:extLst xmlns:a="http://schemas.openxmlformats.org/drawingml/2006/main">
            <a:ext uri="{FF2B5EF4-FFF2-40B4-BE49-F238E27FC236}">
              <a16:creationId xmlns:a16="http://schemas.microsoft.com/office/drawing/2014/main" id="{2791BE10-9DAA-4C21-94A2-4C566F45FDC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30890" y="2036915"/>
          <a:ext cx="51631" cy="1158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0.33506</cdr:x>
      <cdr:y>0.73245</cdr:y>
    </cdr:from>
    <cdr:to>
      <cdr:x>0.34637</cdr:x>
      <cdr:y>0.77991</cdr:y>
    </cdr:to>
    <cdr:sp macro="" textlink="">
      <cdr:nvSpPr>
        <cdr:cNvPr id="43013" name="Text 5">
          <a:extLst xmlns:a="http://schemas.openxmlformats.org/drawingml/2006/main">
            <a:ext uri="{FF2B5EF4-FFF2-40B4-BE49-F238E27FC236}">
              <a16:creationId xmlns:a16="http://schemas.microsoft.com/office/drawing/2014/main" id="{2CDB4499-A2FA-4D45-8830-F26BE89D0C4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5303" y="2221738"/>
          <a:ext cx="64189" cy="1437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0.31389</cdr:x>
      <cdr:y>0.81223</cdr:y>
    </cdr:from>
    <cdr:to>
      <cdr:x>0.31715</cdr:x>
      <cdr:y>0.86406</cdr:y>
    </cdr:to>
    <cdr:sp macro="" textlink="">
      <cdr:nvSpPr>
        <cdr:cNvPr id="43014" name="Text Box 6">
          <a:extLst xmlns:a="http://schemas.openxmlformats.org/drawingml/2006/main">
            <a:ext uri="{FF2B5EF4-FFF2-40B4-BE49-F238E27FC236}">
              <a16:creationId xmlns:a16="http://schemas.microsoft.com/office/drawing/2014/main" id="{9E1A9562-B46D-4AB7-958F-57120D3C04B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78905" y="2452457"/>
          <a:ext cx="18530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sv-SE"/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10</xdr:col>
      <xdr:colOff>28575</xdr:colOff>
      <xdr:row>24</xdr:row>
      <xdr:rowOff>19050</xdr:rowOff>
    </xdr:to>
    <xdr:graphicFrame macro="">
      <xdr:nvGraphicFramePr>
        <xdr:cNvPr id="44312" name="Diagram 1">
          <a:extLst>
            <a:ext uri="{FF2B5EF4-FFF2-40B4-BE49-F238E27FC236}">
              <a16:creationId xmlns:a16="http://schemas.microsoft.com/office/drawing/2014/main" id="{2FDCEB08-8D0D-4231-8C3F-132760C1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47625</xdr:rowOff>
    </xdr:from>
    <xdr:to>
      <xdr:col>10</xdr:col>
      <xdr:colOff>28575</xdr:colOff>
      <xdr:row>50</xdr:row>
      <xdr:rowOff>19050</xdr:rowOff>
    </xdr:to>
    <xdr:graphicFrame macro="">
      <xdr:nvGraphicFramePr>
        <xdr:cNvPr id="44313" name="Diagram 2">
          <a:extLst>
            <a:ext uri="{FF2B5EF4-FFF2-40B4-BE49-F238E27FC236}">
              <a16:creationId xmlns:a16="http://schemas.microsoft.com/office/drawing/2014/main" id="{D162AD0A-8BCD-46BE-B2E5-8F944B68AD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57150</xdr:colOff>
      <xdr:row>23</xdr:row>
      <xdr:rowOff>152400</xdr:rowOff>
    </xdr:from>
    <xdr:to>
      <xdr:col>19</xdr:col>
      <xdr:colOff>76200</xdr:colOff>
      <xdr:row>42</xdr:row>
      <xdr:rowOff>85725</xdr:rowOff>
    </xdr:to>
    <xdr:graphicFrame macro="">
      <xdr:nvGraphicFramePr>
        <xdr:cNvPr id="44314" name="Diagram 3">
          <a:extLst>
            <a:ext uri="{FF2B5EF4-FFF2-40B4-BE49-F238E27FC236}">
              <a16:creationId xmlns:a16="http://schemas.microsoft.com/office/drawing/2014/main" id="{83D6BE86-849C-43C5-BA6D-3EAEDE98C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0.02967</cdr:x>
      <cdr:y>0.83775</cdr:y>
    </cdr:from>
    <cdr:to>
      <cdr:x>0.03238</cdr:x>
      <cdr:y>0.86358</cdr:y>
    </cdr:to>
    <cdr:sp macro="" textlink="">
      <cdr:nvSpPr>
        <cdr:cNvPr id="45057" name="Text 1">
          <a:extLst xmlns:a="http://schemas.openxmlformats.org/drawingml/2006/main">
            <a:ext uri="{FF2B5EF4-FFF2-40B4-BE49-F238E27FC236}">
              <a16:creationId xmlns:a16="http://schemas.microsoft.com/office/drawing/2014/main" id="{B6B72993-3655-4AA7-8369-68D93DD9F5F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5164" y="3163084"/>
          <a:ext cx="16607" cy="9743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0.14142</cdr:x>
      <cdr:y>0.83089</cdr:y>
    </cdr:from>
    <cdr:to>
      <cdr:x>0.15668</cdr:x>
      <cdr:y>0.84309</cdr:y>
    </cdr:to>
    <cdr:sp macro="" textlink="">
      <cdr:nvSpPr>
        <cdr:cNvPr id="46081" name="Text 1">
          <a:extLst xmlns:a="http://schemas.openxmlformats.org/drawingml/2006/main">
            <a:ext uri="{FF2B5EF4-FFF2-40B4-BE49-F238E27FC236}">
              <a16:creationId xmlns:a16="http://schemas.microsoft.com/office/drawing/2014/main" id="{79DCD9DE-9447-424F-9043-B7F78421CF7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7988" y="3216367"/>
          <a:ext cx="93307" cy="4714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0.15717</cdr:x>
      <cdr:y>0.83358</cdr:y>
    </cdr:from>
    <cdr:to>
      <cdr:x>0.17219</cdr:x>
      <cdr:y>0.85162</cdr:y>
    </cdr:to>
    <cdr:sp macro="" textlink="">
      <cdr:nvSpPr>
        <cdr:cNvPr id="46082" name="Text 2">
          <a:extLst xmlns:a="http://schemas.openxmlformats.org/drawingml/2006/main">
            <a:ext uri="{FF2B5EF4-FFF2-40B4-BE49-F238E27FC236}">
              <a16:creationId xmlns:a16="http://schemas.microsoft.com/office/drawing/2014/main" id="{80D6839F-2D41-4604-A6B0-56D7D6571F8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4305" y="3226740"/>
          <a:ext cx="91802" cy="6978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0.18794</cdr:x>
      <cdr:y>0.83699</cdr:y>
    </cdr:from>
    <cdr:to>
      <cdr:x>0.2</cdr:x>
      <cdr:y>0.86284</cdr:y>
    </cdr:to>
    <cdr:sp macro="" textlink="">
      <cdr:nvSpPr>
        <cdr:cNvPr id="46083" name="Text 3">
          <a:extLst xmlns:a="http://schemas.openxmlformats.org/drawingml/2006/main">
            <a:ext uri="{FF2B5EF4-FFF2-40B4-BE49-F238E27FC236}">
              <a16:creationId xmlns:a16="http://schemas.microsoft.com/office/drawing/2014/main" id="{DC6D2065-F020-4A1E-9727-961E8298267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2423" y="3239941"/>
          <a:ext cx="73743" cy="9995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0.18154</cdr:x>
      <cdr:y>0.84894</cdr:y>
    </cdr:from>
    <cdr:to>
      <cdr:x>0.19335</cdr:x>
      <cdr:y>0.88576</cdr:y>
    </cdr:to>
    <cdr:sp macro="" textlink="">
      <cdr:nvSpPr>
        <cdr:cNvPr id="46084" name="Text 4">
          <a:extLst xmlns:a="http://schemas.openxmlformats.org/drawingml/2006/main">
            <a:ext uri="{FF2B5EF4-FFF2-40B4-BE49-F238E27FC236}">
              <a16:creationId xmlns:a16="http://schemas.microsoft.com/office/drawing/2014/main" id="{0F4CBCA5-2877-49BA-8242-DD6E952CB8D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13295" y="3286147"/>
          <a:ext cx="72237" cy="14238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0.18154</cdr:x>
      <cdr:y>0.86211</cdr:y>
    </cdr:from>
    <cdr:to>
      <cdr:x>0.19384</cdr:x>
      <cdr:y>0.90795</cdr:y>
    </cdr:to>
    <cdr:sp macro="" textlink="">
      <cdr:nvSpPr>
        <cdr:cNvPr id="46085" name="Text 5">
          <a:extLst xmlns:a="http://schemas.openxmlformats.org/drawingml/2006/main">
            <a:ext uri="{FF2B5EF4-FFF2-40B4-BE49-F238E27FC236}">
              <a16:creationId xmlns:a16="http://schemas.microsoft.com/office/drawing/2014/main" id="{43EF0B09-E212-4A81-97CF-CF1098C6110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13295" y="3337068"/>
          <a:ext cx="75247" cy="17727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0.18851</cdr:x>
      <cdr:y>0.88254</cdr:y>
    </cdr:from>
    <cdr:to>
      <cdr:x>0.19155</cdr:x>
      <cdr:y>0.92312</cdr:y>
    </cdr:to>
    <cdr:sp macro="" textlink="">
      <cdr:nvSpPr>
        <cdr:cNvPr id="46086" name="Text Box 6">
          <a:extLst xmlns:a="http://schemas.openxmlformats.org/drawingml/2006/main">
            <a:ext uri="{FF2B5EF4-FFF2-40B4-BE49-F238E27FC236}">
              <a16:creationId xmlns:a16="http://schemas.microsoft.com/office/drawing/2014/main" id="{340A05F5-883B-4AAF-9DE5-F1A672FA247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0967" y="3404521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sv-SE"/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0.39577</cdr:x>
      <cdr:y>0.54721</cdr:y>
    </cdr:from>
    <cdr:to>
      <cdr:x>0.4002</cdr:x>
      <cdr:y>0.5644</cdr:y>
    </cdr:to>
    <cdr:sp macro="" textlink="">
      <cdr:nvSpPr>
        <cdr:cNvPr id="47105" name="Text 1">
          <a:extLst xmlns:a="http://schemas.openxmlformats.org/drawingml/2006/main">
            <a:ext uri="{FF2B5EF4-FFF2-40B4-BE49-F238E27FC236}">
              <a16:creationId xmlns:a16="http://schemas.microsoft.com/office/drawing/2014/main" id="{A5E4F366-9692-404A-93EE-CF61847881F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57476" y="1655441"/>
          <a:ext cx="25203" cy="5190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0.37979</cdr:x>
      <cdr:y>0.57748</cdr:y>
    </cdr:from>
    <cdr:to>
      <cdr:x>0.38569</cdr:x>
      <cdr:y>0.59709</cdr:y>
    </cdr:to>
    <cdr:sp macro="" textlink="">
      <cdr:nvSpPr>
        <cdr:cNvPr id="47106" name="Text 2">
          <a:extLst xmlns:a="http://schemas.openxmlformats.org/drawingml/2006/main">
            <a:ext uri="{FF2B5EF4-FFF2-40B4-BE49-F238E27FC236}">
              <a16:creationId xmlns:a16="http://schemas.microsoft.com/office/drawing/2014/main" id="{156ED562-C37A-47B8-85B1-071267764D0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6464" y="1746822"/>
          <a:ext cx="33605" cy="5921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0.38127</cdr:x>
      <cdr:y>0.61307</cdr:y>
    </cdr:from>
    <cdr:to>
      <cdr:x>0.38889</cdr:x>
      <cdr:y>0.6426</cdr:y>
    </cdr:to>
    <cdr:sp macro="" textlink="">
      <cdr:nvSpPr>
        <cdr:cNvPr id="47107" name="Text 3">
          <a:extLst xmlns:a="http://schemas.openxmlformats.org/drawingml/2006/main">
            <a:ext uri="{FF2B5EF4-FFF2-40B4-BE49-F238E27FC236}">
              <a16:creationId xmlns:a16="http://schemas.microsoft.com/office/drawing/2014/main" id="{D51ECF1D-2CCD-429A-8AB0-A6FE88450F7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4865" y="1854285"/>
          <a:ext cx="43406" cy="8918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0.3621</cdr:x>
      <cdr:y>0.66536</cdr:y>
    </cdr:from>
    <cdr:to>
      <cdr:x>0.37094</cdr:x>
      <cdr:y>0.7041</cdr:y>
    </cdr:to>
    <cdr:sp macro="" textlink="">
      <cdr:nvSpPr>
        <cdr:cNvPr id="47108" name="Text 4">
          <a:extLst xmlns:a="http://schemas.openxmlformats.org/drawingml/2006/main">
            <a:ext uri="{FF2B5EF4-FFF2-40B4-BE49-F238E27FC236}">
              <a16:creationId xmlns:a16="http://schemas.microsoft.com/office/drawing/2014/main" id="{2E3F6251-D609-40F7-A457-6F59D311D77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65652" y="2012190"/>
          <a:ext cx="50406" cy="11696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0.33801</cdr:x>
      <cdr:y>0.7288</cdr:y>
    </cdr:from>
    <cdr:to>
      <cdr:x>0.34882</cdr:x>
      <cdr:y>0.77674</cdr:y>
    </cdr:to>
    <cdr:sp macro="" textlink="">
      <cdr:nvSpPr>
        <cdr:cNvPr id="47109" name="Text 5">
          <a:extLst xmlns:a="http://schemas.openxmlformats.org/drawingml/2006/main">
            <a:ext uri="{FF2B5EF4-FFF2-40B4-BE49-F238E27FC236}">
              <a16:creationId xmlns:a16="http://schemas.microsoft.com/office/drawing/2014/main" id="{8A8DB07E-2DA7-4B59-AC2A-2951C7C731D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28435" y="2203724"/>
          <a:ext cx="61607" cy="14474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0.31425</cdr:x>
      <cdr:y>0.8115</cdr:y>
    </cdr:from>
    <cdr:to>
      <cdr:x>0.31751</cdr:x>
      <cdr:y>0.86351</cdr:y>
    </cdr:to>
    <cdr:sp macro="" textlink="">
      <cdr:nvSpPr>
        <cdr:cNvPr id="47110" name="Text Box 6">
          <a:extLst xmlns:a="http://schemas.openxmlformats.org/drawingml/2006/main">
            <a:ext uri="{FF2B5EF4-FFF2-40B4-BE49-F238E27FC236}">
              <a16:creationId xmlns:a16="http://schemas.microsoft.com/office/drawing/2014/main" id="{61C8C5D4-AD22-4DFD-974B-0FD861627ED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6962" y="2442547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sv-SE"/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723900</xdr:colOff>
      <xdr:row>23</xdr:row>
      <xdr:rowOff>19050</xdr:rowOff>
    </xdr:to>
    <xdr:graphicFrame macro="">
      <xdr:nvGraphicFramePr>
        <xdr:cNvPr id="48408" name="Diagram 1">
          <a:extLst>
            <a:ext uri="{FF2B5EF4-FFF2-40B4-BE49-F238E27FC236}">
              <a16:creationId xmlns:a16="http://schemas.microsoft.com/office/drawing/2014/main" id="{F68869B5-743E-47B6-85A5-40E2477450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28</xdr:row>
      <xdr:rowOff>9525</xdr:rowOff>
    </xdr:from>
    <xdr:to>
      <xdr:col>9</xdr:col>
      <xdr:colOff>695325</xdr:colOff>
      <xdr:row>51</xdr:row>
      <xdr:rowOff>47625</xdr:rowOff>
    </xdr:to>
    <xdr:graphicFrame macro="">
      <xdr:nvGraphicFramePr>
        <xdr:cNvPr id="48409" name="Diagram 2">
          <a:extLst>
            <a:ext uri="{FF2B5EF4-FFF2-40B4-BE49-F238E27FC236}">
              <a16:creationId xmlns:a16="http://schemas.microsoft.com/office/drawing/2014/main" id="{2CACCA6E-B348-45BC-A7C5-D8C0D5EB84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419100</xdr:colOff>
      <xdr:row>24</xdr:row>
      <xdr:rowOff>57150</xdr:rowOff>
    </xdr:from>
    <xdr:to>
      <xdr:col>17</xdr:col>
      <xdr:colOff>657225</xdr:colOff>
      <xdr:row>42</xdr:row>
      <xdr:rowOff>152400</xdr:rowOff>
    </xdr:to>
    <xdr:graphicFrame macro="">
      <xdr:nvGraphicFramePr>
        <xdr:cNvPr id="48410" name="Diagram 3">
          <a:extLst>
            <a:ext uri="{FF2B5EF4-FFF2-40B4-BE49-F238E27FC236}">
              <a16:creationId xmlns:a16="http://schemas.microsoft.com/office/drawing/2014/main" id="{9FEB5088-CBFC-4409-86BF-581A489B10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0.14425</cdr:x>
      <cdr:y>0.85944</cdr:y>
    </cdr:from>
    <cdr:to>
      <cdr:x>0.15709</cdr:x>
      <cdr:y>0.86163</cdr:y>
    </cdr:to>
    <cdr:sp macro="" textlink="">
      <cdr:nvSpPr>
        <cdr:cNvPr id="49153" name="Text 1">
          <a:extLst xmlns:a="http://schemas.openxmlformats.org/drawingml/2006/main">
            <a:ext uri="{FF2B5EF4-FFF2-40B4-BE49-F238E27FC236}">
              <a16:creationId xmlns:a16="http://schemas.microsoft.com/office/drawing/2014/main" id="{10D55893-3A63-450B-A8EA-F2D316B3F8D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2384" y="3244890"/>
          <a:ext cx="97822" cy="827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0.1561</cdr:x>
      <cdr:y>0.86017</cdr:y>
    </cdr:from>
    <cdr:to>
      <cdr:x>0.16894</cdr:x>
      <cdr:y>0.86358</cdr:y>
    </cdr:to>
    <cdr:sp macro="" textlink="">
      <cdr:nvSpPr>
        <cdr:cNvPr id="49154" name="Text 2">
          <a:extLst xmlns:a="http://schemas.openxmlformats.org/drawingml/2006/main">
            <a:ext uri="{FF2B5EF4-FFF2-40B4-BE49-F238E27FC236}">
              <a16:creationId xmlns:a16="http://schemas.microsoft.com/office/drawing/2014/main" id="{22F7D5E6-5245-4802-8C4C-A3D108E480F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2681" y="3247647"/>
          <a:ext cx="97822" cy="1286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0.18178</cdr:x>
      <cdr:y>0.86066</cdr:y>
    </cdr:from>
    <cdr:to>
      <cdr:x>0.18993</cdr:x>
      <cdr:y>0.86724</cdr:y>
    </cdr:to>
    <cdr:sp macro="" textlink="">
      <cdr:nvSpPr>
        <cdr:cNvPr id="49155" name="Text 3">
          <a:extLst xmlns:a="http://schemas.openxmlformats.org/drawingml/2006/main">
            <a:ext uri="{FF2B5EF4-FFF2-40B4-BE49-F238E27FC236}">
              <a16:creationId xmlns:a16="http://schemas.microsoft.com/office/drawing/2014/main" id="{F3F3F91B-78B7-4241-BD66-B61F75F5E2A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8324" y="3249486"/>
          <a:ext cx="62080" cy="2481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0.17684</cdr:x>
      <cdr:y>0.86309</cdr:y>
    </cdr:from>
    <cdr:to>
      <cdr:x>0.18573</cdr:x>
      <cdr:y>0.87966</cdr:y>
    </cdr:to>
    <cdr:sp macro="" textlink="">
      <cdr:nvSpPr>
        <cdr:cNvPr id="49156" name="Text 4">
          <a:extLst xmlns:a="http://schemas.openxmlformats.org/drawingml/2006/main">
            <a:ext uri="{FF2B5EF4-FFF2-40B4-BE49-F238E27FC236}">
              <a16:creationId xmlns:a16="http://schemas.microsoft.com/office/drawing/2014/main" id="{71BF9D1B-B3C9-4756-A3B0-5C3AAC4381D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50701" y="3258677"/>
          <a:ext cx="67722" cy="6250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0.17733</cdr:x>
      <cdr:y>0.86699</cdr:y>
    </cdr:from>
    <cdr:to>
      <cdr:x>0.18647</cdr:x>
      <cdr:y>0.9033</cdr:y>
    </cdr:to>
    <cdr:sp macro="" textlink="">
      <cdr:nvSpPr>
        <cdr:cNvPr id="49157" name="Text 5">
          <a:extLst xmlns:a="http://schemas.openxmlformats.org/drawingml/2006/main">
            <a:ext uri="{FF2B5EF4-FFF2-40B4-BE49-F238E27FC236}">
              <a16:creationId xmlns:a16="http://schemas.microsoft.com/office/drawing/2014/main" id="{D6C3158B-B40F-4A47-8C70-A4094C0AE4D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54463" y="3273384"/>
          <a:ext cx="69604" cy="13695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0.18142</cdr:x>
      <cdr:y>0.87945</cdr:y>
    </cdr:from>
    <cdr:to>
      <cdr:x>0.18386</cdr:x>
      <cdr:y>0.92106</cdr:y>
    </cdr:to>
    <cdr:sp macro="" textlink="">
      <cdr:nvSpPr>
        <cdr:cNvPr id="49158" name="Text Box 6">
          <a:extLst xmlns:a="http://schemas.openxmlformats.org/drawingml/2006/main">
            <a:ext uri="{FF2B5EF4-FFF2-40B4-BE49-F238E27FC236}">
              <a16:creationId xmlns:a16="http://schemas.microsoft.com/office/drawing/2014/main" id="{9701E825-791A-46D8-96DC-0E50020EF52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0711" y="3308838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sv-SE"/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0.39702</cdr:x>
      <cdr:y>0.5184</cdr:y>
    </cdr:from>
    <cdr:to>
      <cdr:x>0.40193</cdr:x>
      <cdr:y>0.53365</cdr:y>
    </cdr:to>
    <cdr:sp macro="" textlink="">
      <cdr:nvSpPr>
        <cdr:cNvPr id="50177" name="Text 1">
          <a:extLst xmlns:a="http://schemas.openxmlformats.org/drawingml/2006/main">
            <a:ext uri="{FF2B5EF4-FFF2-40B4-BE49-F238E27FC236}">
              <a16:creationId xmlns:a16="http://schemas.microsoft.com/office/drawing/2014/main" id="{658F3DB0-A1FF-462D-B034-2CBBEB6076C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5653" y="1568447"/>
          <a:ext cx="27765" cy="4605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0.37981</cdr:x>
      <cdr:y>0.55205</cdr:y>
    </cdr:from>
    <cdr:to>
      <cdr:x>0.38546</cdr:x>
      <cdr:y>0.57118</cdr:y>
    </cdr:to>
    <cdr:sp macro="" textlink="">
      <cdr:nvSpPr>
        <cdr:cNvPr id="50178" name="Text 2">
          <a:extLst xmlns:a="http://schemas.openxmlformats.org/drawingml/2006/main">
            <a:ext uri="{FF2B5EF4-FFF2-40B4-BE49-F238E27FC236}">
              <a16:creationId xmlns:a16="http://schemas.microsoft.com/office/drawing/2014/main" id="{EDB4D120-6F87-4A56-990F-A3DDBE3B304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8474" y="1670062"/>
          <a:ext cx="31930" cy="5775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0.38153</cdr:x>
      <cdr:y>0.59152</cdr:y>
    </cdr:from>
    <cdr:to>
      <cdr:x>0.3894</cdr:x>
      <cdr:y>0.62178</cdr:y>
    </cdr:to>
    <cdr:sp macro="" textlink="">
      <cdr:nvSpPr>
        <cdr:cNvPr id="50179" name="Text 3">
          <a:extLst xmlns:a="http://schemas.openxmlformats.org/drawingml/2006/main">
            <a:ext uri="{FF2B5EF4-FFF2-40B4-BE49-F238E27FC236}">
              <a16:creationId xmlns:a16="http://schemas.microsoft.com/office/drawing/2014/main" id="{7979DC88-A571-4EBD-8CFB-D05C8971A18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8192" y="1789222"/>
          <a:ext cx="44425" cy="913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0.36187</cdr:x>
      <cdr:y>0.64938</cdr:y>
    </cdr:from>
    <cdr:to>
      <cdr:x>0.37145</cdr:x>
      <cdr:y>0.68691</cdr:y>
    </cdr:to>
    <cdr:sp macro="" textlink="">
      <cdr:nvSpPr>
        <cdr:cNvPr id="50180" name="Text 4">
          <a:extLst xmlns:a="http://schemas.openxmlformats.org/drawingml/2006/main">
            <a:ext uri="{FF2B5EF4-FFF2-40B4-BE49-F238E27FC236}">
              <a16:creationId xmlns:a16="http://schemas.microsoft.com/office/drawing/2014/main" id="{4C17A453-A4F6-4002-9AC8-23D8B9878B2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7130" y="1963941"/>
          <a:ext cx="54143" cy="11331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0.33754</cdr:x>
      <cdr:y>0.7196</cdr:y>
    </cdr:from>
    <cdr:to>
      <cdr:x>0.34909</cdr:x>
      <cdr:y>0.76681</cdr:y>
    </cdr:to>
    <cdr:sp macro="" textlink="">
      <cdr:nvSpPr>
        <cdr:cNvPr id="50181" name="Text 5">
          <a:extLst xmlns:a="http://schemas.openxmlformats.org/drawingml/2006/main">
            <a:ext uri="{FF2B5EF4-FFF2-40B4-BE49-F238E27FC236}">
              <a16:creationId xmlns:a16="http://schemas.microsoft.com/office/drawing/2014/main" id="{AA890631-0179-4BDB-A7B0-EEB354FBB3E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9692" y="2175944"/>
          <a:ext cx="65248" cy="14255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0.31365</cdr:x>
      <cdr:y>0.8115</cdr:y>
    </cdr:from>
    <cdr:to>
      <cdr:x>0.31693</cdr:x>
      <cdr:y>0.86351</cdr:y>
    </cdr:to>
    <cdr:sp macro="" textlink="">
      <cdr:nvSpPr>
        <cdr:cNvPr id="50182" name="Text Box 6">
          <a:extLst xmlns:a="http://schemas.openxmlformats.org/drawingml/2006/main">
            <a:ext uri="{FF2B5EF4-FFF2-40B4-BE49-F238E27FC236}">
              <a16:creationId xmlns:a16="http://schemas.microsoft.com/office/drawing/2014/main" id="{B5AD9F50-6BC8-4246-B969-9216F78B9B4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8592" y="2442547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sv-SE"/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38100</xdr:rowOff>
    </xdr:from>
    <xdr:to>
      <xdr:col>10</xdr:col>
      <xdr:colOff>9525</xdr:colOff>
      <xdr:row>27</xdr:row>
      <xdr:rowOff>57150</xdr:rowOff>
    </xdr:to>
    <xdr:graphicFrame macro="">
      <xdr:nvGraphicFramePr>
        <xdr:cNvPr id="51480" name="Diagram 1">
          <a:extLst>
            <a:ext uri="{FF2B5EF4-FFF2-40B4-BE49-F238E27FC236}">
              <a16:creationId xmlns:a16="http://schemas.microsoft.com/office/drawing/2014/main" id="{B7CE93EC-3027-4347-B9AB-9318B195FF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31</xdr:row>
      <xdr:rowOff>9525</xdr:rowOff>
    </xdr:from>
    <xdr:to>
      <xdr:col>10</xdr:col>
      <xdr:colOff>0</xdr:colOff>
      <xdr:row>54</xdr:row>
      <xdr:rowOff>47625</xdr:rowOff>
    </xdr:to>
    <xdr:graphicFrame macro="">
      <xdr:nvGraphicFramePr>
        <xdr:cNvPr id="51481" name="Diagram 2">
          <a:extLst>
            <a:ext uri="{FF2B5EF4-FFF2-40B4-BE49-F238E27FC236}">
              <a16:creationId xmlns:a16="http://schemas.microsoft.com/office/drawing/2014/main" id="{AC35723C-6C77-4E15-87A7-9E30C94955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419100</xdr:colOff>
      <xdr:row>27</xdr:row>
      <xdr:rowOff>57150</xdr:rowOff>
    </xdr:from>
    <xdr:to>
      <xdr:col>18</xdr:col>
      <xdr:colOff>0</xdr:colOff>
      <xdr:row>45</xdr:row>
      <xdr:rowOff>152400</xdr:rowOff>
    </xdr:to>
    <xdr:graphicFrame macro="">
      <xdr:nvGraphicFramePr>
        <xdr:cNvPr id="51482" name="Diagram 3">
          <a:extLst>
            <a:ext uri="{FF2B5EF4-FFF2-40B4-BE49-F238E27FC236}">
              <a16:creationId xmlns:a16="http://schemas.microsoft.com/office/drawing/2014/main" id="{D2612EFA-1BAC-46B9-B10E-43DDF267E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0.01867</cdr:x>
      <cdr:y>0.92141</cdr:y>
    </cdr:from>
    <cdr:to>
      <cdr:x>0.02063</cdr:x>
      <cdr:y>0.94322</cdr:y>
    </cdr:to>
    <cdr:sp macro="" textlink="">
      <cdr:nvSpPr>
        <cdr:cNvPr id="6145" name="Text 1">
          <a:extLst xmlns:a="http://schemas.openxmlformats.org/drawingml/2006/main">
            <a:ext uri="{FF2B5EF4-FFF2-40B4-BE49-F238E27FC236}">
              <a16:creationId xmlns:a16="http://schemas.microsoft.com/office/drawing/2014/main" id="{16F8AA3A-7F52-4DC4-A010-CCF6064DC95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055" y="2864304"/>
          <a:ext cx="11583" cy="6772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0.13441</cdr:x>
      <cdr:y>0.85944</cdr:y>
    </cdr:from>
    <cdr:to>
      <cdr:x>0.14574</cdr:x>
      <cdr:y>0.86139</cdr:y>
    </cdr:to>
    <cdr:sp macro="" textlink="">
      <cdr:nvSpPr>
        <cdr:cNvPr id="52225" name="Text 1">
          <a:extLst xmlns:a="http://schemas.openxmlformats.org/drawingml/2006/main">
            <a:ext uri="{FF2B5EF4-FFF2-40B4-BE49-F238E27FC236}">
              <a16:creationId xmlns:a16="http://schemas.microsoft.com/office/drawing/2014/main" id="{3DE0A34F-2E04-47E9-9CD5-6833E533246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1418" y="3244890"/>
          <a:ext cx="74047" cy="735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0.14574</cdr:x>
      <cdr:y>0.86017</cdr:y>
    </cdr:from>
    <cdr:to>
      <cdr:x>0.15633</cdr:x>
      <cdr:y>0.86382</cdr:y>
    </cdr:to>
    <cdr:sp macro="" textlink="">
      <cdr:nvSpPr>
        <cdr:cNvPr id="52226" name="Text 2">
          <a:extLst xmlns:a="http://schemas.openxmlformats.org/drawingml/2006/main">
            <a:ext uri="{FF2B5EF4-FFF2-40B4-BE49-F238E27FC236}">
              <a16:creationId xmlns:a16="http://schemas.microsoft.com/office/drawing/2014/main" id="{0943351C-2E48-4310-85F7-06095B644F0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465" y="3247647"/>
          <a:ext cx="69219" cy="1378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0.16274</cdr:x>
      <cdr:y>0.86309</cdr:y>
    </cdr:from>
    <cdr:to>
      <cdr:x>0.17456</cdr:x>
      <cdr:y>0.87966</cdr:y>
    </cdr:to>
    <cdr:sp macro="" textlink="">
      <cdr:nvSpPr>
        <cdr:cNvPr id="52227" name="Text 3">
          <a:extLst xmlns:a="http://schemas.openxmlformats.org/drawingml/2006/main">
            <a:ext uri="{FF2B5EF4-FFF2-40B4-BE49-F238E27FC236}">
              <a16:creationId xmlns:a16="http://schemas.microsoft.com/office/drawing/2014/main" id="{F9791940-D553-43EB-9723-761BE4A5CB6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6536" y="3258677"/>
          <a:ext cx="77267" cy="6250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0.17703</cdr:x>
      <cdr:y>0.86699</cdr:y>
    </cdr:from>
    <cdr:to>
      <cdr:x>0.18885</cdr:x>
      <cdr:y>0.9033</cdr:y>
    </cdr:to>
    <cdr:sp macro="" textlink="">
      <cdr:nvSpPr>
        <cdr:cNvPr id="52228" name="Text 4">
          <a:extLst xmlns:a="http://schemas.openxmlformats.org/drawingml/2006/main">
            <a:ext uri="{FF2B5EF4-FFF2-40B4-BE49-F238E27FC236}">
              <a16:creationId xmlns:a16="http://schemas.microsoft.com/office/drawing/2014/main" id="{E5112C8E-78C0-4CC3-A4A1-9B9C196DD5D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9901" y="3273384"/>
          <a:ext cx="77266" cy="13695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0.19544</cdr:x>
      <cdr:y>0.87945</cdr:y>
    </cdr:from>
    <cdr:to>
      <cdr:x>0.19828</cdr:x>
      <cdr:y>0.92106</cdr:y>
    </cdr:to>
    <cdr:sp macro="" textlink="">
      <cdr:nvSpPr>
        <cdr:cNvPr id="52229" name="Text Box 5">
          <a:extLst xmlns:a="http://schemas.openxmlformats.org/drawingml/2006/main">
            <a:ext uri="{FF2B5EF4-FFF2-40B4-BE49-F238E27FC236}">
              <a16:creationId xmlns:a16="http://schemas.microsoft.com/office/drawing/2014/main" id="{A9FBEFDF-F11B-4DCC-BE28-B5F58DDAC7D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5172" y="3308838"/>
          <a:ext cx="18530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sv-SE"/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0.35075</cdr:x>
      <cdr:y>0.54721</cdr:y>
    </cdr:from>
    <cdr:to>
      <cdr:x>0.35613</cdr:x>
      <cdr:y>0.56271</cdr:y>
    </cdr:to>
    <cdr:sp macro="" textlink="">
      <cdr:nvSpPr>
        <cdr:cNvPr id="53249" name="Text 1">
          <a:extLst xmlns:a="http://schemas.openxmlformats.org/drawingml/2006/main">
            <a:ext uri="{FF2B5EF4-FFF2-40B4-BE49-F238E27FC236}">
              <a16:creationId xmlns:a16="http://schemas.microsoft.com/office/drawing/2014/main" id="{90F3C7DE-F5F6-4290-8F03-06E8C9837D5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061" y="1655441"/>
          <a:ext cx="24046" cy="4678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0.33044</cdr:x>
      <cdr:y>0.58038</cdr:y>
    </cdr:from>
    <cdr:to>
      <cdr:x>0.33705</cdr:x>
      <cdr:y>0.59902</cdr:y>
    </cdr:to>
    <cdr:sp macro="" textlink="">
      <cdr:nvSpPr>
        <cdr:cNvPr id="53250" name="Text 2">
          <a:extLst xmlns:a="http://schemas.openxmlformats.org/drawingml/2006/main">
            <a:ext uri="{FF2B5EF4-FFF2-40B4-BE49-F238E27FC236}">
              <a16:creationId xmlns:a16="http://schemas.microsoft.com/office/drawing/2014/main" id="{5D9A6927-9972-4622-A0BC-B61D2E839D2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9343" y="1755594"/>
          <a:ext cx="29511" cy="5629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0.31209</cdr:x>
      <cdr:y>0.66851</cdr:y>
    </cdr:from>
    <cdr:to>
      <cdr:x>0.32359</cdr:x>
      <cdr:y>0.70604</cdr:y>
    </cdr:to>
    <cdr:sp macro="" textlink="">
      <cdr:nvSpPr>
        <cdr:cNvPr id="53251" name="Text 3">
          <a:extLst xmlns:a="http://schemas.openxmlformats.org/drawingml/2006/main">
            <a:ext uri="{FF2B5EF4-FFF2-40B4-BE49-F238E27FC236}">
              <a16:creationId xmlns:a16="http://schemas.microsoft.com/office/drawing/2014/main" id="{C8655DCC-DFE7-4501-AB00-5BC13844E52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7368" y="2021694"/>
          <a:ext cx="51371" cy="11331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0.28787</cdr:x>
      <cdr:y>0.73001</cdr:y>
    </cdr:from>
    <cdr:to>
      <cdr:x>0.30157</cdr:x>
      <cdr:y>0.77722</cdr:y>
    </cdr:to>
    <cdr:sp macro="" textlink="">
      <cdr:nvSpPr>
        <cdr:cNvPr id="53252" name="Text 4">
          <a:extLst xmlns:a="http://schemas.openxmlformats.org/drawingml/2006/main">
            <a:ext uri="{FF2B5EF4-FFF2-40B4-BE49-F238E27FC236}">
              <a16:creationId xmlns:a16="http://schemas.microsoft.com/office/drawing/2014/main" id="{344E2B08-F89A-4A99-8F1F-AAA2A659E22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89162" y="2207379"/>
          <a:ext cx="61208" cy="14255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0.26451</cdr:x>
      <cdr:y>0.8115</cdr:y>
    </cdr:from>
    <cdr:to>
      <cdr:x>0.26866</cdr:x>
      <cdr:y>0.86351</cdr:y>
    </cdr:to>
    <cdr:sp macro="" textlink="">
      <cdr:nvSpPr>
        <cdr:cNvPr id="53253" name="Text Box 5">
          <a:extLst xmlns:a="http://schemas.openxmlformats.org/drawingml/2006/main">
            <a:ext uri="{FF2B5EF4-FFF2-40B4-BE49-F238E27FC236}">
              <a16:creationId xmlns:a16="http://schemas.microsoft.com/office/drawing/2014/main" id="{8BCDA313-20A9-4FEF-B064-8B59F19E904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9091" y="2442547"/>
          <a:ext cx="18530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sv-SE"/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38100</xdr:rowOff>
    </xdr:from>
    <xdr:to>
      <xdr:col>10</xdr:col>
      <xdr:colOff>9525</xdr:colOff>
      <xdr:row>29</xdr:row>
      <xdr:rowOff>57150</xdr:rowOff>
    </xdr:to>
    <xdr:graphicFrame macro="">
      <xdr:nvGraphicFramePr>
        <xdr:cNvPr id="56600" name="Diagram 1">
          <a:extLst>
            <a:ext uri="{FF2B5EF4-FFF2-40B4-BE49-F238E27FC236}">
              <a16:creationId xmlns:a16="http://schemas.microsoft.com/office/drawing/2014/main" id="{F1F6D896-0456-4753-B16F-A90D40E97E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33</xdr:row>
      <xdr:rowOff>9525</xdr:rowOff>
    </xdr:from>
    <xdr:to>
      <xdr:col>10</xdr:col>
      <xdr:colOff>0</xdr:colOff>
      <xdr:row>56</xdr:row>
      <xdr:rowOff>47625</xdr:rowOff>
    </xdr:to>
    <xdr:graphicFrame macro="">
      <xdr:nvGraphicFramePr>
        <xdr:cNvPr id="56601" name="Diagram 2">
          <a:extLst>
            <a:ext uri="{FF2B5EF4-FFF2-40B4-BE49-F238E27FC236}">
              <a16:creationId xmlns:a16="http://schemas.microsoft.com/office/drawing/2014/main" id="{43A8D435-AC04-4CC5-AAA0-563D5BCBF8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419100</xdr:colOff>
      <xdr:row>29</xdr:row>
      <xdr:rowOff>57150</xdr:rowOff>
    </xdr:from>
    <xdr:to>
      <xdr:col>18</xdr:col>
      <xdr:colOff>0</xdr:colOff>
      <xdr:row>47</xdr:row>
      <xdr:rowOff>152400</xdr:rowOff>
    </xdr:to>
    <xdr:graphicFrame macro="">
      <xdr:nvGraphicFramePr>
        <xdr:cNvPr id="56602" name="Diagram 3">
          <a:extLst>
            <a:ext uri="{FF2B5EF4-FFF2-40B4-BE49-F238E27FC236}">
              <a16:creationId xmlns:a16="http://schemas.microsoft.com/office/drawing/2014/main" id="{B8F48145-78D2-46C7-9FA2-DB28375A41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0.13875</cdr:x>
      <cdr:y>0.85944</cdr:y>
    </cdr:from>
    <cdr:to>
      <cdr:x>0.15056</cdr:x>
      <cdr:y>0.86139</cdr:y>
    </cdr:to>
    <cdr:sp macro="" textlink="">
      <cdr:nvSpPr>
        <cdr:cNvPr id="57345" name="Text 1">
          <a:extLst xmlns:a="http://schemas.openxmlformats.org/drawingml/2006/main">
            <a:ext uri="{FF2B5EF4-FFF2-40B4-BE49-F238E27FC236}">
              <a16:creationId xmlns:a16="http://schemas.microsoft.com/office/drawing/2014/main" id="{B3E5CF28-6D7D-426E-B944-3C087745661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6366" y="3244890"/>
          <a:ext cx="71781" cy="735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0.15056</cdr:x>
      <cdr:y>0.86017</cdr:y>
    </cdr:from>
    <cdr:to>
      <cdr:x>0.16139</cdr:x>
      <cdr:y>0.86382</cdr:y>
    </cdr:to>
    <cdr:sp macro="" textlink="">
      <cdr:nvSpPr>
        <cdr:cNvPr id="57346" name="Text 2">
          <a:extLst xmlns:a="http://schemas.openxmlformats.org/drawingml/2006/main">
            <a:ext uri="{FF2B5EF4-FFF2-40B4-BE49-F238E27FC236}">
              <a16:creationId xmlns:a16="http://schemas.microsoft.com/office/drawing/2014/main" id="{4C952205-88DE-4D72-AEFE-DAECF0B84AB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18147" y="3247647"/>
          <a:ext cx="65798" cy="1378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0.16804</cdr:x>
      <cdr:y>0.86309</cdr:y>
    </cdr:from>
    <cdr:to>
      <cdr:x>0.18009</cdr:x>
      <cdr:y>0.87966</cdr:y>
    </cdr:to>
    <cdr:sp macro="" textlink="">
      <cdr:nvSpPr>
        <cdr:cNvPr id="57347" name="Text 3">
          <a:extLst xmlns:a="http://schemas.openxmlformats.org/drawingml/2006/main">
            <a:ext uri="{FF2B5EF4-FFF2-40B4-BE49-F238E27FC236}">
              <a16:creationId xmlns:a16="http://schemas.microsoft.com/office/drawing/2014/main" id="{264FDA1A-8F86-498A-A14B-F1F61CDDF71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4322" y="3258677"/>
          <a:ext cx="73276" cy="6250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0.18255</cdr:x>
      <cdr:y>0.86699</cdr:y>
    </cdr:from>
    <cdr:to>
      <cdr:x>0.19461</cdr:x>
      <cdr:y>0.9033</cdr:y>
    </cdr:to>
    <cdr:sp macro="" textlink="">
      <cdr:nvSpPr>
        <cdr:cNvPr id="57348" name="Text 4">
          <a:extLst xmlns:a="http://schemas.openxmlformats.org/drawingml/2006/main">
            <a:ext uri="{FF2B5EF4-FFF2-40B4-BE49-F238E27FC236}">
              <a16:creationId xmlns:a16="http://schemas.microsoft.com/office/drawing/2014/main" id="{EDAF13AB-E5C9-44C8-8C96-4DD14CF11B9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12552" y="3273384"/>
          <a:ext cx="73276" cy="13695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0.19505</cdr:x>
      <cdr:y>0.85545</cdr:y>
    </cdr:from>
    <cdr:to>
      <cdr:x>0.19811</cdr:x>
      <cdr:y>0.89705</cdr:y>
    </cdr:to>
    <cdr:sp macro="" textlink="">
      <cdr:nvSpPr>
        <cdr:cNvPr id="57349" name="Text Box 5">
          <a:extLst xmlns:a="http://schemas.openxmlformats.org/drawingml/2006/main">
            <a:ext uri="{FF2B5EF4-FFF2-40B4-BE49-F238E27FC236}">
              <a16:creationId xmlns:a16="http://schemas.microsoft.com/office/drawing/2014/main" id="{F6EF8C25-1722-45A7-B34B-B0BDC2DB782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3469" y="3218522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sv-SE"/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0.35792</cdr:x>
      <cdr:y>0.54721</cdr:y>
    </cdr:from>
    <cdr:to>
      <cdr:x>0.36307</cdr:x>
      <cdr:y>0.56271</cdr:y>
    </cdr:to>
    <cdr:sp macro="" textlink="">
      <cdr:nvSpPr>
        <cdr:cNvPr id="58369" name="Text 1">
          <a:extLst xmlns:a="http://schemas.openxmlformats.org/drawingml/2006/main">
            <a:ext uri="{FF2B5EF4-FFF2-40B4-BE49-F238E27FC236}">
              <a16:creationId xmlns:a16="http://schemas.microsoft.com/office/drawing/2014/main" id="{224C8A37-C7A6-41D8-A555-5890FF69BD3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94148" y="1655441"/>
          <a:ext cx="24303" cy="4678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0.33857</cdr:x>
      <cdr:y>0.58038</cdr:y>
    </cdr:from>
    <cdr:to>
      <cdr:x>0.34494</cdr:x>
      <cdr:y>0.59902</cdr:y>
    </cdr:to>
    <cdr:sp macro="" textlink="">
      <cdr:nvSpPr>
        <cdr:cNvPr id="58370" name="Text 2">
          <a:extLst xmlns:a="http://schemas.openxmlformats.org/drawingml/2006/main">
            <a:ext uri="{FF2B5EF4-FFF2-40B4-BE49-F238E27FC236}">
              <a16:creationId xmlns:a16="http://schemas.microsoft.com/office/drawing/2014/main" id="{91DD6408-9CF6-493B-810A-E5EB49DAE96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02723" y="1755594"/>
          <a:ext cx="30089" cy="5629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0.32142</cdr:x>
      <cdr:y>0.66851</cdr:y>
    </cdr:from>
    <cdr:to>
      <cdr:x>0.33245</cdr:x>
      <cdr:y>0.70604</cdr:y>
    </cdr:to>
    <cdr:sp macro="" textlink="">
      <cdr:nvSpPr>
        <cdr:cNvPr id="58371" name="Text 3">
          <a:extLst xmlns:a="http://schemas.openxmlformats.org/drawingml/2006/main">
            <a:ext uri="{FF2B5EF4-FFF2-40B4-BE49-F238E27FC236}">
              <a16:creationId xmlns:a16="http://schemas.microsoft.com/office/drawing/2014/main" id="{6AB2BAB3-29C9-4ACE-A295-891F03D09EC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1712" y="2021694"/>
          <a:ext cx="52078" cy="11331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0.29864</cdr:x>
      <cdr:y>0.73001</cdr:y>
    </cdr:from>
    <cdr:to>
      <cdr:x>0.31163</cdr:x>
      <cdr:y>0.77722</cdr:y>
    </cdr:to>
    <cdr:sp macro="" textlink="">
      <cdr:nvSpPr>
        <cdr:cNvPr id="58372" name="Text 4">
          <a:extLst xmlns:a="http://schemas.openxmlformats.org/drawingml/2006/main">
            <a:ext uri="{FF2B5EF4-FFF2-40B4-BE49-F238E27FC236}">
              <a16:creationId xmlns:a16="http://schemas.microsoft.com/office/drawing/2014/main" id="{1CFF433B-929B-46DE-AE6C-5F01BF504E0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4085" y="2207379"/>
          <a:ext cx="61336" cy="14255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0.26827</cdr:x>
      <cdr:y>0.78148</cdr:y>
    </cdr:from>
    <cdr:to>
      <cdr:x>0.2722</cdr:x>
      <cdr:y>0.83348</cdr:y>
    </cdr:to>
    <cdr:sp macro="" textlink="">
      <cdr:nvSpPr>
        <cdr:cNvPr id="58373" name="Text Box 5">
          <a:extLst xmlns:a="http://schemas.openxmlformats.org/drawingml/2006/main">
            <a:ext uri="{FF2B5EF4-FFF2-40B4-BE49-F238E27FC236}">
              <a16:creationId xmlns:a16="http://schemas.microsoft.com/office/drawing/2014/main" id="{049D3224-FAA2-4EB7-8B83-85E2E3A90FC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4836" y="2352175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sv-SE"/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38100</xdr:rowOff>
    </xdr:from>
    <xdr:to>
      <xdr:col>10</xdr:col>
      <xdr:colOff>9525</xdr:colOff>
      <xdr:row>26</xdr:row>
      <xdr:rowOff>57150</xdr:rowOff>
    </xdr:to>
    <xdr:graphicFrame macro="">
      <xdr:nvGraphicFramePr>
        <xdr:cNvPr id="1243338" name="Diagram 1">
          <a:extLst>
            <a:ext uri="{FF2B5EF4-FFF2-40B4-BE49-F238E27FC236}">
              <a16:creationId xmlns:a16="http://schemas.microsoft.com/office/drawing/2014/main" id="{8E88B2C7-74B3-459A-970B-F82F6336BF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30</xdr:row>
      <xdr:rowOff>9525</xdr:rowOff>
    </xdr:from>
    <xdr:to>
      <xdr:col>10</xdr:col>
      <xdr:colOff>0</xdr:colOff>
      <xdr:row>53</xdr:row>
      <xdr:rowOff>47625</xdr:rowOff>
    </xdr:to>
    <xdr:graphicFrame macro="">
      <xdr:nvGraphicFramePr>
        <xdr:cNvPr id="1243339" name="Diagram 2">
          <a:extLst>
            <a:ext uri="{FF2B5EF4-FFF2-40B4-BE49-F238E27FC236}">
              <a16:creationId xmlns:a16="http://schemas.microsoft.com/office/drawing/2014/main" id="{AAF71518-51AB-4495-8BD2-66EED4B51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533400</xdr:colOff>
      <xdr:row>32</xdr:row>
      <xdr:rowOff>142875</xdr:rowOff>
    </xdr:from>
    <xdr:to>
      <xdr:col>17</xdr:col>
      <xdr:colOff>600075</xdr:colOff>
      <xdr:row>52</xdr:row>
      <xdr:rowOff>161925</xdr:rowOff>
    </xdr:to>
    <xdr:graphicFrame macro="">
      <xdr:nvGraphicFramePr>
        <xdr:cNvPr id="1243340" name="Diagram 1">
          <a:extLst>
            <a:ext uri="{FF2B5EF4-FFF2-40B4-BE49-F238E27FC236}">
              <a16:creationId xmlns:a16="http://schemas.microsoft.com/office/drawing/2014/main" id="{F2697D69-D6A3-4B3C-A4FC-17F18C6877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0.13875</cdr:x>
      <cdr:y>0.85944</cdr:y>
    </cdr:from>
    <cdr:to>
      <cdr:x>0.15056</cdr:x>
      <cdr:y>0.86139</cdr:y>
    </cdr:to>
    <cdr:sp macro="" textlink="">
      <cdr:nvSpPr>
        <cdr:cNvPr id="57345" name="Text 1">
          <a:extLst xmlns:a="http://schemas.openxmlformats.org/drawingml/2006/main">
            <a:ext uri="{FF2B5EF4-FFF2-40B4-BE49-F238E27FC236}">
              <a16:creationId xmlns:a16="http://schemas.microsoft.com/office/drawing/2014/main" id="{46609D47-318A-46D7-B311-F9FFBECCEE7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6366" y="3244890"/>
          <a:ext cx="71781" cy="735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0.15056</cdr:x>
      <cdr:y>0.86017</cdr:y>
    </cdr:from>
    <cdr:to>
      <cdr:x>0.16139</cdr:x>
      <cdr:y>0.86382</cdr:y>
    </cdr:to>
    <cdr:sp macro="" textlink="">
      <cdr:nvSpPr>
        <cdr:cNvPr id="57346" name="Text 2">
          <a:extLst xmlns:a="http://schemas.openxmlformats.org/drawingml/2006/main">
            <a:ext uri="{FF2B5EF4-FFF2-40B4-BE49-F238E27FC236}">
              <a16:creationId xmlns:a16="http://schemas.microsoft.com/office/drawing/2014/main" id="{4B93A1F5-FEBE-4BC1-BEDA-28B5A590A4D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18147" y="3247647"/>
          <a:ext cx="65798" cy="1378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0.16804</cdr:x>
      <cdr:y>0.86309</cdr:y>
    </cdr:from>
    <cdr:to>
      <cdr:x>0.18009</cdr:x>
      <cdr:y>0.87966</cdr:y>
    </cdr:to>
    <cdr:sp macro="" textlink="">
      <cdr:nvSpPr>
        <cdr:cNvPr id="57347" name="Text 3">
          <a:extLst xmlns:a="http://schemas.openxmlformats.org/drawingml/2006/main">
            <a:ext uri="{FF2B5EF4-FFF2-40B4-BE49-F238E27FC236}">
              <a16:creationId xmlns:a16="http://schemas.microsoft.com/office/drawing/2014/main" id="{46862CBB-E9E4-4EE3-9610-F550539B0AE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4322" y="3258677"/>
          <a:ext cx="73276" cy="6250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0.18255</cdr:x>
      <cdr:y>0.86699</cdr:y>
    </cdr:from>
    <cdr:to>
      <cdr:x>0.19461</cdr:x>
      <cdr:y>0.9033</cdr:y>
    </cdr:to>
    <cdr:sp macro="" textlink="">
      <cdr:nvSpPr>
        <cdr:cNvPr id="57348" name="Text 4">
          <a:extLst xmlns:a="http://schemas.openxmlformats.org/drawingml/2006/main">
            <a:ext uri="{FF2B5EF4-FFF2-40B4-BE49-F238E27FC236}">
              <a16:creationId xmlns:a16="http://schemas.microsoft.com/office/drawing/2014/main" id="{C9D79E7A-6CCB-442F-83C3-387B20999B4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12552" y="3273384"/>
          <a:ext cx="73276" cy="13695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0.19505</cdr:x>
      <cdr:y>0.85545</cdr:y>
    </cdr:from>
    <cdr:to>
      <cdr:x>0.19811</cdr:x>
      <cdr:y>0.89705</cdr:y>
    </cdr:to>
    <cdr:sp macro="" textlink="">
      <cdr:nvSpPr>
        <cdr:cNvPr id="57349" name="Text Box 5">
          <a:extLst xmlns:a="http://schemas.openxmlformats.org/drawingml/2006/main">
            <a:ext uri="{FF2B5EF4-FFF2-40B4-BE49-F238E27FC236}">
              <a16:creationId xmlns:a16="http://schemas.microsoft.com/office/drawing/2014/main" id="{20F08081-415C-42FE-9F73-633DE5DEB51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3469" y="3218522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sv-SE"/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38100</xdr:rowOff>
    </xdr:from>
    <xdr:to>
      <xdr:col>10</xdr:col>
      <xdr:colOff>9525</xdr:colOff>
      <xdr:row>26</xdr:row>
      <xdr:rowOff>57150</xdr:rowOff>
    </xdr:to>
    <xdr:graphicFrame macro="">
      <xdr:nvGraphicFramePr>
        <xdr:cNvPr id="3754036" name="Diagram 1">
          <a:extLst>
            <a:ext uri="{FF2B5EF4-FFF2-40B4-BE49-F238E27FC236}">
              <a16:creationId xmlns:a16="http://schemas.microsoft.com/office/drawing/2014/main" id="{38BD0942-7E42-485A-A65D-714FDB2DD4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30</xdr:row>
      <xdr:rowOff>9525</xdr:rowOff>
    </xdr:from>
    <xdr:to>
      <xdr:col>10</xdr:col>
      <xdr:colOff>0</xdr:colOff>
      <xdr:row>53</xdr:row>
      <xdr:rowOff>47625</xdr:rowOff>
    </xdr:to>
    <xdr:graphicFrame macro="">
      <xdr:nvGraphicFramePr>
        <xdr:cNvPr id="3754037" name="Diagram 2">
          <a:extLst>
            <a:ext uri="{FF2B5EF4-FFF2-40B4-BE49-F238E27FC236}">
              <a16:creationId xmlns:a16="http://schemas.microsoft.com/office/drawing/2014/main" id="{7A50DFF1-64E9-4AD0-96EC-F83D2010C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504825</xdr:colOff>
      <xdr:row>32</xdr:row>
      <xdr:rowOff>152400</xdr:rowOff>
    </xdr:from>
    <xdr:to>
      <xdr:col>17</xdr:col>
      <xdr:colOff>571500</xdr:colOff>
      <xdr:row>53</xdr:row>
      <xdr:rowOff>9525</xdr:rowOff>
    </xdr:to>
    <xdr:graphicFrame macro="">
      <xdr:nvGraphicFramePr>
        <xdr:cNvPr id="3754038" name="Diagram 1">
          <a:extLst>
            <a:ext uri="{FF2B5EF4-FFF2-40B4-BE49-F238E27FC236}">
              <a16:creationId xmlns:a16="http://schemas.microsoft.com/office/drawing/2014/main" id="{4FB3C3AA-8458-4F75-A112-2674005C97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0.13875</cdr:x>
      <cdr:y>0.85944</cdr:y>
    </cdr:from>
    <cdr:to>
      <cdr:x>0.15056</cdr:x>
      <cdr:y>0.86139</cdr:y>
    </cdr:to>
    <cdr:sp macro="" textlink="">
      <cdr:nvSpPr>
        <cdr:cNvPr id="57345" name="Text 1">
          <a:extLst xmlns:a="http://schemas.openxmlformats.org/drawingml/2006/main">
            <a:ext uri="{FF2B5EF4-FFF2-40B4-BE49-F238E27FC236}">
              <a16:creationId xmlns:a16="http://schemas.microsoft.com/office/drawing/2014/main" id="{46609D47-318A-46D7-B311-F9FFBECCEE7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6366" y="3244890"/>
          <a:ext cx="71781" cy="735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0.15056</cdr:x>
      <cdr:y>0.86017</cdr:y>
    </cdr:from>
    <cdr:to>
      <cdr:x>0.16139</cdr:x>
      <cdr:y>0.86382</cdr:y>
    </cdr:to>
    <cdr:sp macro="" textlink="">
      <cdr:nvSpPr>
        <cdr:cNvPr id="57346" name="Text 2">
          <a:extLst xmlns:a="http://schemas.openxmlformats.org/drawingml/2006/main">
            <a:ext uri="{FF2B5EF4-FFF2-40B4-BE49-F238E27FC236}">
              <a16:creationId xmlns:a16="http://schemas.microsoft.com/office/drawing/2014/main" id="{4B93A1F5-FEBE-4BC1-BEDA-28B5A590A4D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18147" y="3247647"/>
          <a:ext cx="65798" cy="1378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0.16804</cdr:x>
      <cdr:y>0.86309</cdr:y>
    </cdr:from>
    <cdr:to>
      <cdr:x>0.18009</cdr:x>
      <cdr:y>0.87966</cdr:y>
    </cdr:to>
    <cdr:sp macro="" textlink="">
      <cdr:nvSpPr>
        <cdr:cNvPr id="57347" name="Text 3">
          <a:extLst xmlns:a="http://schemas.openxmlformats.org/drawingml/2006/main">
            <a:ext uri="{FF2B5EF4-FFF2-40B4-BE49-F238E27FC236}">
              <a16:creationId xmlns:a16="http://schemas.microsoft.com/office/drawing/2014/main" id="{46862CBB-E9E4-4EE3-9610-F550539B0AE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4322" y="3258677"/>
          <a:ext cx="73276" cy="6250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0.18255</cdr:x>
      <cdr:y>0.86699</cdr:y>
    </cdr:from>
    <cdr:to>
      <cdr:x>0.19461</cdr:x>
      <cdr:y>0.9033</cdr:y>
    </cdr:to>
    <cdr:sp macro="" textlink="">
      <cdr:nvSpPr>
        <cdr:cNvPr id="57348" name="Text 4">
          <a:extLst xmlns:a="http://schemas.openxmlformats.org/drawingml/2006/main">
            <a:ext uri="{FF2B5EF4-FFF2-40B4-BE49-F238E27FC236}">
              <a16:creationId xmlns:a16="http://schemas.microsoft.com/office/drawing/2014/main" id="{C9D79E7A-6CCB-442F-83C3-387B20999B4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12552" y="3273384"/>
          <a:ext cx="73276" cy="13695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0.19505</cdr:x>
      <cdr:y>0.85545</cdr:y>
    </cdr:from>
    <cdr:to>
      <cdr:x>0.19811</cdr:x>
      <cdr:y>0.89705</cdr:y>
    </cdr:to>
    <cdr:sp macro="" textlink="">
      <cdr:nvSpPr>
        <cdr:cNvPr id="57349" name="Text Box 5">
          <a:extLst xmlns:a="http://schemas.openxmlformats.org/drawingml/2006/main">
            <a:ext uri="{FF2B5EF4-FFF2-40B4-BE49-F238E27FC236}">
              <a16:creationId xmlns:a16="http://schemas.microsoft.com/office/drawing/2014/main" id="{20F08081-415C-42FE-9F73-633DE5DEB51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3469" y="3218522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sv-SE"/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38100</xdr:rowOff>
    </xdr:from>
    <xdr:to>
      <xdr:col>10</xdr:col>
      <xdr:colOff>9525</xdr:colOff>
      <xdr:row>27</xdr:row>
      <xdr:rowOff>57150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0CCF5C4-C019-43BC-B0DB-76B9A74D50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31</xdr:row>
      <xdr:rowOff>9525</xdr:rowOff>
    </xdr:from>
    <xdr:to>
      <xdr:col>10</xdr:col>
      <xdr:colOff>0</xdr:colOff>
      <xdr:row>54</xdr:row>
      <xdr:rowOff>47625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A6D64B8-4850-4CCB-9714-6CA074E5A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433387</xdr:colOff>
      <xdr:row>34</xdr:row>
      <xdr:rowOff>9525</xdr:rowOff>
    </xdr:from>
    <xdr:to>
      <xdr:col>18</xdr:col>
      <xdr:colOff>128587</xdr:colOff>
      <xdr:row>51</xdr:row>
      <xdr:rowOff>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3E5867C2-CDED-4771-96F9-DABFC91953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0.02189</cdr:x>
      <cdr:y>0.91925</cdr:y>
    </cdr:from>
    <cdr:to>
      <cdr:x>0.02435</cdr:x>
      <cdr:y>0.94201</cdr:y>
    </cdr:to>
    <cdr:sp macro="" textlink="">
      <cdr:nvSpPr>
        <cdr:cNvPr id="7169" name="Text 1">
          <a:extLst xmlns:a="http://schemas.openxmlformats.org/drawingml/2006/main">
            <a:ext uri="{FF2B5EF4-FFF2-40B4-BE49-F238E27FC236}">
              <a16:creationId xmlns:a16="http://schemas.microsoft.com/office/drawing/2014/main" id="{C2F0707C-FA99-4792-94AA-8BCEE4C0F07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610" y="2761282"/>
          <a:ext cx="14430" cy="682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0.02878</cdr:x>
      <cdr:y>0.91127</cdr:y>
    </cdr:from>
    <cdr:to>
      <cdr:x>0.03247</cdr:x>
      <cdr:y>0.93838</cdr:y>
    </cdr:to>
    <cdr:sp macro="" textlink="">
      <cdr:nvSpPr>
        <cdr:cNvPr id="7170" name="Text 2">
          <a:extLst xmlns:a="http://schemas.openxmlformats.org/drawingml/2006/main">
            <a:ext uri="{FF2B5EF4-FFF2-40B4-BE49-F238E27FC236}">
              <a16:creationId xmlns:a16="http://schemas.microsoft.com/office/drawing/2014/main" id="{580B3067-708B-4858-A18C-D2FCBF88063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015" y="2737314"/>
          <a:ext cx="21646" cy="8134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0.03886</cdr:x>
      <cdr:y>0.8919</cdr:y>
    </cdr:from>
    <cdr:to>
      <cdr:x>0.04353</cdr:x>
      <cdr:y>0.92894</cdr:y>
    </cdr:to>
    <cdr:sp macro="" textlink="">
      <cdr:nvSpPr>
        <cdr:cNvPr id="7171" name="Text 3">
          <a:extLst xmlns:a="http://schemas.openxmlformats.org/drawingml/2006/main">
            <a:ext uri="{FF2B5EF4-FFF2-40B4-BE49-F238E27FC236}">
              <a16:creationId xmlns:a16="http://schemas.microsoft.com/office/drawing/2014/main" id="{512092EF-1E38-4726-9ADA-3178BA64C96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1180" y="2679212"/>
          <a:ext cx="27417" cy="11112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0.04476</cdr:x>
      <cdr:y>0.88294</cdr:y>
    </cdr:from>
    <cdr:to>
      <cdr:x>0.05214</cdr:x>
      <cdr:y>0.92676</cdr:y>
    </cdr:to>
    <cdr:sp macro="" textlink="">
      <cdr:nvSpPr>
        <cdr:cNvPr id="7172" name="Text 4">
          <a:extLst xmlns:a="http://schemas.openxmlformats.org/drawingml/2006/main">
            <a:ext uri="{FF2B5EF4-FFF2-40B4-BE49-F238E27FC236}">
              <a16:creationId xmlns:a16="http://schemas.microsoft.com/office/drawing/2014/main" id="{3FC79AA6-C0D1-4059-879C-2A83C01D0CB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813" y="2652339"/>
          <a:ext cx="43291" cy="13145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0.06247</cdr:x>
      <cdr:y>0.86963</cdr:y>
    </cdr:from>
    <cdr:to>
      <cdr:x>0.07354</cdr:x>
      <cdr:y>0.92095</cdr:y>
    </cdr:to>
    <cdr:sp macro="" textlink="">
      <cdr:nvSpPr>
        <cdr:cNvPr id="7173" name="Text 5">
          <a:extLst xmlns:a="http://schemas.openxmlformats.org/drawingml/2006/main">
            <a:ext uri="{FF2B5EF4-FFF2-40B4-BE49-F238E27FC236}">
              <a16:creationId xmlns:a16="http://schemas.microsoft.com/office/drawing/2014/main" id="{EC64D9C0-23B0-4062-89DA-83E29E8B6C5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9711" y="2612394"/>
          <a:ext cx="64937" cy="15397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0.09421</cdr:x>
      <cdr:y>0.85787</cdr:y>
    </cdr:from>
    <cdr:to>
      <cdr:x>0.09738</cdr:x>
      <cdr:y>0.9102</cdr:y>
    </cdr:to>
    <cdr:sp macro="" textlink="">
      <cdr:nvSpPr>
        <cdr:cNvPr id="7174" name="Text Box 6">
          <a:extLst xmlns:a="http://schemas.openxmlformats.org/drawingml/2006/main">
            <a:ext uri="{FF2B5EF4-FFF2-40B4-BE49-F238E27FC236}">
              <a16:creationId xmlns:a16="http://schemas.microsoft.com/office/drawing/2014/main" id="{DA583621-77BE-4A85-974E-5F68068605B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1890" y="2565757"/>
          <a:ext cx="18530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sv-SE"/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0.13875</cdr:x>
      <cdr:y>0.85944</cdr:y>
    </cdr:from>
    <cdr:to>
      <cdr:x>0.15056</cdr:x>
      <cdr:y>0.86139</cdr:y>
    </cdr:to>
    <cdr:sp macro="" textlink="">
      <cdr:nvSpPr>
        <cdr:cNvPr id="57345" name="Text 1">
          <a:extLst xmlns:a="http://schemas.openxmlformats.org/drawingml/2006/main">
            <a:ext uri="{FF2B5EF4-FFF2-40B4-BE49-F238E27FC236}">
              <a16:creationId xmlns:a16="http://schemas.microsoft.com/office/drawing/2014/main" id="{46609D47-318A-46D7-B311-F9FFBECCEE7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6366" y="3244890"/>
          <a:ext cx="71781" cy="735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0.15056</cdr:x>
      <cdr:y>0.86017</cdr:y>
    </cdr:from>
    <cdr:to>
      <cdr:x>0.16139</cdr:x>
      <cdr:y>0.86382</cdr:y>
    </cdr:to>
    <cdr:sp macro="" textlink="">
      <cdr:nvSpPr>
        <cdr:cNvPr id="57346" name="Text 2">
          <a:extLst xmlns:a="http://schemas.openxmlformats.org/drawingml/2006/main">
            <a:ext uri="{FF2B5EF4-FFF2-40B4-BE49-F238E27FC236}">
              <a16:creationId xmlns:a16="http://schemas.microsoft.com/office/drawing/2014/main" id="{4B93A1F5-FEBE-4BC1-BEDA-28B5A590A4D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18147" y="3247647"/>
          <a:ext cx="65798" cy="1378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0.16804</cdr:x>
      <cdr:y>0.86309</cdr:y>
    </cdr:from>
    <cdr:to>
      <cdr:x>0.18009</cdr:x>
      <cdr:y>0.87966</cdr:y>
    </cdr:to>
    <cdr:sp macro="" textlink="">
      <cdr:nvSpPr>
        <cdr:cNvPr id="57347" name="Text 3">
          <a:extLst xmlns:a="http://schemas.openxmlformats.org/drawingml/2006/main">
            <a:ext uri="{FF2B5EF4-FFF2-40B4-BE49-F238E27FC236}">
              <a16:creationId xmlns:a16="http://schemas.microsoft.com/office/drawing/2014/main" id="{46862CBB-E9E4-4EE3-9610-F550539B0AE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4322" y="3258677"/>
          <a:ext cx="73276" cy="6250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0.18255</cdr:x>
      <cdr:y>0.86699</cdr:y>
    </cdr:from>
    <cdr:to>
      <cdr:x>0.19461</cdr:x>
      <cdr:y>0.9033</cdr:y>
    </cdr:to>
    <cdr:sp macro="" textlink="">
      <cdr:nvSpPr>
        <cdr:cNvPr id="57348" name="Text 4">
          <a:extLst xmlns:a="http://schemas.openxmlformats.org/drawingml/2006/main">
            <a:ext uri="{FF2B5EF4-FFF2-40B4-BE49-F238E27FC236}">
              <a16:creationId xmlns:a16="http://schemas.microsoft.com/office/drawing/2014/main" id="{C9D79E7A-6CCB-442F-83C3-387B20999B4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12552" y="3273384"/>
          <a:ext cx="73276" cy="13695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0.19505</cdr:x>
      <cdr:y>0.85545</cdr:y>
    </cdr:from>
    <cdr:to>
      <cdr:x>0.19811</cdr:x>
      <cdr:y>0.89705</cdr:y>
    </cdr:to>
    <cdr:sp macro="" textlink="">
      <cdr:nvSpPr>
        <cdr:cNvPr id="57349" name="Text Box 5">
          <a:extLst xmlns:a="http://schemas.openxmlformats.org/drawingml/2006/main">
            <a:ext uri="{FF2B5EF4-FFF2-40B4-BE49-F238E27FC236}">
              <a16:creationId xmlns:a16="http://schemas.microsoft.com/office/drawing/2014/main" id="{20F08081-415C-42FE-9F73-633DE5DEB51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3469" y="3218522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sv-SE"/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38100</xdr:rowOff>
    </xdr:from>
    <xdr:to>
      <xdr:col>10</xdr:col>
      <xdr:colOff>9525</xdr:colOff>
      <xdr:row>27</xdr:row>
      <xdr:rowOff>57150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85F4D10-D6D7-4286-9849-8279CDA56B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31</xdr:row>
      <xdr:rowOff>9525</xdr:rowOff>
    </xdr:from>
    <xdr:to>
      <xdr:col>10</xdr:col>
      <xdr:colOff>0</xdr:colOff>
      <xdr:row>54</xdr:row>
      <xdr:rowOff>47625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691AC80-6DBC-425C-804A-965CAB6225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0.13875</cdr:x>
      <cdr:y>0.85944</cdr:y>
    </cdr:from>
    <cdr:to>
      <cdr:x>0.15056</cdr:x>
      <cdr:y>0.86139</cdr:y>
    </cdr:to>
    <cdr:sp macro="" textlink="">
      <cdr:nvSpPr>
        <cdr:cNvPr id="57345" name="Text 1">
          <a:extLst xmlns:a="http://schemas.openxmlformats.org/drawingml/2006/main">
            <a:ext uri="{FF2B5EF4-FFF2-40B4-BE49-F238E27FC236}">
              <a16:creationId xmlns:a16="http://schemas.microsoft.com/office/drawing/2014/main" id="{46609D47-318A-46D7-B311-F9FFBECCEE7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6366" y="3244890"/>
          <a:ext cx="71781" cy="735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0.15056</cdr:x>
      <cdr:y>0.86017</cdr:y>
    </cdr:from>
    <cdr:to>
      <cdr:x>0.16139</cdr:x>
      <cdr:y>0.86382</cdr:y>
    </cdr:to>
    <cdr:sp macro="" textlink="">
      <cdr:nvSpPr>
        <cdr:cNvPr id="57346" name="Text 2">
          <a:extLst xmlns:a="http://schemas.openxmlformats.org/drawingml/2006/main">
            <a:ext uri="{FF2B5EF4-FFF2-40B4-BE49-F238E27FC236}">
              <a16:creationId xmlns:a16="http://schemas.microsoft.com/office/drawing/2014/main" id="{4B93A1F5-FEBE-4BC1-BEDA-28B5A590A4D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18147" y="3247647"/>
          <a:ext cx="65798" cy="1378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0.16804</cdr:x>
      <cdr:y>0.86309</cdr:y>
    </cdr:from>
    <cdr:to>
      <cdr:x>0.18009</cdr:x>
      <cdr:y>0.87966</cdr:y>
    </cdr:to>
    <cdr:sp macro="" textlink="">
      <cdr:nvSpPr>
        <cdr:cNvPr id="57347" name="Text 3">
          <a:extLst xmlns:a="http://schemas.openxmlformats.org/drawingml/2006/main">
            <a:ext uri="{FF2B5EF4-FFF2-40B4-BE49-F238E27FC236}">
              <a16:creationId xmlns:a16="http://schemas.microsoft.com/office/drawing/2014/main" id="{46862CBB-E9E4-4EE3-9610-F550539B0AE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4322" y="3258677"/>
          <a:ext cx="73276" cy="6250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0.18255</cdr:x>
      <cdr:y>0.86699</cdr:y>
    </cdr:from>
    <cdr:to>
      <cdr:x>0.19461</cdr:x>
      <cdr:y>0.9033</cdr:y>
    </cdr:to>
    <cdr:sp macro="" textlink="">
      <cdr:nvSpPr>
        <cdr:cNvPr id="57348" name="Text 4">
          <a:extLst xmlns:a="http://schemas.openxmlformats.org/drawingml/2006/main">
            <a:ext uri="{FF2B5EF4-FFF2-40B4-BE49-F238E27FC236}">
              <a16:creationId xmlns:a16="http://schemas.microsoft.com/office/drawing/2014/main" id="{C9D79E7A-6CCB-442F-83C3-387B20999B4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12552" y="3273384"/>
          <a:ext cx="73276" cy="13695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0.19505</cdr:x>
      <cdr:y>0.85545</cdr:y>
    </cdr:from>
    <cdr:to>
      <cdr:x>0.19811</cdr:x>
      <cdr:y>0.89705</cdr:y>
    </cdr:to>
    <cdr:sp macro="" textlink="">
      <cdr:nvSpPr>
        <cdr:cNvPr id="57349" name="Text Box 5">
          <a:extLst xmlns:a="http://schemas.openxmlformats.org/drawingml/2006/main">
            <a:ext uri="{FF2B5EF4-FFF2-40B4-BE49-F238E27FC236}">
              <a16:creationId xmlns:a16="http://schemas.microsoft.com/office/drawing/2014/main" id="{20F08081-415C-42FE-9F73-633DE5DEB51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3469" y="3218522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sv-SE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0.46094</cdr:x>
      <cdr:y>0.54605</cdr:y>
    </cdr:from>
    <cdr:to>
      <cdr:x>0.46635</cdr:x>
      <cdr:y>0.56083</cdr:y>
    </cdr:to>
    <cdr:sp macro="" textlink="">
      <cdr:nvSpPr>
        <cdr:cNvPr id="8193" name="Text 1">
          <a:extLst xmlns:a="http://schemas.openxmlformats.org/drawingml/2006/main">
            <a:ext uri="{FF2B5EF4-FFF2-40B4-BE49-F238E27FC236}">
              <a16:creationId xmlns:a16="http://schemas.microsoft.com/office/drawing/2014/main" id="{C70928A7-C2F8-4E36-807A-377FF9DD774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23309" y="1703935"/>
          <a:ext cx="29547" cy="4604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0.42704</cdr:x>
      <cdr:y>0.57586</cdr:y>
    </cdr:from>
    <cdr:to>
      <cdr:x>0.43343</cdr:x>
      <cdr:y>0.59428</cdr:y>
    </cdr:to>
    <cdr:sp macro="" textlink="">
      <cdr:nvSpPr>
        <cdr:cNvPr id="8194" name="Text 2">
          <a:extLst xmlns:a="http://schemas.openxmlformats.org/drawingml/2006/main">
            <a:ext uri="{FF2B5EF4-FFF2-40B4-BE49-F238E27FC236}">
              <a16:creationId xmlns:a16="http://schemas.microsoft.com/office/drawing/2014/main" id="{511D120B-0882-4BCC-B18A-7A74832F38F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37972" y="1796783"/>
          <a:ext cx="34918" cy="5736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0.40936</cdr:x>
      <cdr:y>0.61124</cdr:y>
    </cdr:from>
    <cdr:to>
      <cdr:x>0.41673</cdr:x>
      <cdr:y>0.6396</cdr:y>
    </cdr:to>
    <cdr:sp macro="" textlink="">
      <cdr:nvSpPr>
        <cdr:cNvPr id="8195" name="Text 3">
          <a:extLst xmlns:a="http://schemas.openxmlformats.org/drawingml/2006/main">
            <a:ext uri="{FF2B5EF4-FFF2-40B4-BE49-F238E27FC236}">
              <a16:creationId xmlns:a16="http://schemas.microsoft.com/office/drawing/2014/main" id="{E78C7984-69F4-486E-B3DC-0C7066BBDC0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1274" y="1906992"/>
          <a:ext cx="40291" cy="8831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0.38283</cdr:x>
      <cdr:y>0.66383</cdr:y>
    </cdr:from>
    <cdr:to>
      <cdr:x>0.39216</cdr:x>
      <cdr:y>0.70115</cdr:y>
    </cdr:to>
    <cdr:sp macro="" textlink="">
      <cdr:nvSpPr>
        <cdr:cNvPr id="8196" name="Text 4">
          <a:extLst xmlns:a="http://schemas.openxmlformats.org/drawingml/2006/main">
            <a:ext uri="{FF2B5EF4-FFF2-40B4-BE49-F238E27FC236}">
              <a16:creationId xmlns:a16="http://schemas.microsoft.com/office/drawing/2014/main" id="{B240CDC2-E98D-4DE2-854A-CD6D7C76D2E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96227" y="2070795"/>
          <a:ext cx="51035" cy="11624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0.32829</cdr:x>
      <cdr:y>0.72903</cdr:y>
    </cdr:from>
    <cdr:to>
      <cdr:x>0.33959</cdr:x>
      <cdr:y>0.7758</cdr:y>
    </cdr:to>
    <cdr:sp macro="" textlink="">
      <cdr:nvSpPr>
        <cdr:cNvPr id="8197" name="Text 5">
          <a:extLst xmlns:a="http://schemas.openxmlformats.org/drawingml/2006/main">
            <a:ext uri="{FF2B5EF4-FFF2-40B4-BE49-F238E27FC236}">
              <a16:creationId xmlns:a16="http://schemas.microsoft.com/office/drawing/2014/main" id="{BF049CF4-AB77-429A-8C46-1BB1EED43F5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8076" y="2273852"/>
          <a:ext cx="61779" cy="14568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0.26825</cdr:x>
      <cdr:y>0.81434</cdr:y>
    </cdr:from>
    <cdr:to>
      <cdr:x>0.27165</cdr:x>
      <cdr:y>0.86474</cdr:y>
    </cdr:to>
    <cdr:sp macro="" textlink="">
      <cdr:nvSpPr>
        <cdr:cNvPr id="8198" name="Text Box 6">
          <a:extLst xmlns:a="http://schemas.openxmlformats.org/drawingml/2006/main">
            <a:ext uri="{FF2B5EF4-FFF2-40B4-BE49-F238E27FC236}">
              <a16:creationId xmlns:a16="http://schemas.microsoft.com/office/drawing/2014/main" id="{DA436A54-ABA7-400E-8E10-7D57BD8E9E3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4075" y="2528638"/>
          <a:ext cx="18530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sv-SE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152400</xdr:rowOff>
    </xdr:from>
    <xdr:to>
      <xdr:col>12</xdr:col>
      <xdr:colOff>57150</xdr:colOff>
      <xdr:row>24</xdr:row>
      <xdr:rowOff>47625</xdr:rowOff>
    </xdr:to>
    <xdr:graphicFrame macro="">
      <xdr:nvGraphicFramePr>
        <xdr:cNvPr id="9868" name="Diagram 1">
          <a:extLst>
            <a:ext uri="{FF2B5EF4-FFF2-40B4-BE49-F238E27FC236}">
              <a16:creationId xmlns:a16="http://schemas.microsoft.com/office/drawing/2014/main" id="{62AA09FE-5D58-415E-829A-459BC3E80D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24</xdr:row>
      <xdr:rowOff>152400</xdr:rowOff>
    </xdr:from>
    <xdr:to>
      <xdr:col>12</xdr:col>
      <xdr:colOff>38100</xdr:colOff>
      <xdr:row>49</xdr:row>
      <xdr:rowOff>57150</xdr:rowOff>
    </xdr:to>
    <xdr:graphicFrame macro="">
      <xdr:nvGraphicFramePr>
        <xdr:cNvPr id="9869" name="Diagram 2">
          <a:extLst>
            <a:ext uri="{FF2B5EF4-FFF2-40B4-BE49-F238E27FC236}">
              <a16:creationId xmlns:a16="http://schemas.microsoft.com/office/drawing/2014/main" id="{5D34AA91-9A95-4C28-806D-B032FBAA17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50</xdr:row>
      <xdr:rowOff>133350</xdr:rowOff>
    </xdr:from>
    <xdr:to>
      <xdr:col>12</xdr:col>
      <xdr:colOff>28575</xdr:colOff>
      <xdr:row>74</xdr:row>
      <xdr:rowOff>47625</xdr:rowOff>
    </xdr:to>
    <xdr:graphicFrame macro="">
      <xdr:nvGraphicFramePr>
        <xdr:cNvPr id="9870" name="Diagram 3">
          <a:extLst>
            <a:ext uri="{FF2B5EF4-FFF2-40B4-BE49-F238E27FC236}">
              <a16:creationId xmlns:a16="http://schemas.microsoft.com/office/drawing/2014/main" id="{745D1BE9-CF5B-4A27-A92A-6D858D8AB9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19050</xdr:colOff>
      <xdr:row>0</xdr:row>
      <xdr:rowOff>142875</xdr:rowOff>
    </xdr:from>
    <xdr:to>
      <xdr:col>22</xdr:col>
      <xdr:colOff>409575</xdr:colOff>
      <xdr:row>20</xdr:row>
      <xdr:rowOff>0</xdr:rowOff>
    </xdr:to>
    <xdr:graphicFrame macro="">
      <xdr:nvGraphicFramePr>
        <xdr:cNvPr id="9871" name="Diagram 4">
          <a:extLst>
            <a:ext uri="{FF2B5EF4-FFF2-40B4-BE49-F238E27FC236}">
              <a16:creationId xmlns:a16="http://schemas.microsoft.com/office/drawing/2014/main" id="{9E14E89B-4CCF-4B20-A0B4-0A193F393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38100</xdr:colOff>
      <xdr:row>22</xdr:row>
      <xdr:rowOff>0</xdr:rowOff>
    </xdr:from>
    <xdr:to>
      <xdr:col>22</xdr:col>
      <xdr:colOff>409575</xdr:colOff>
      <xdr:row>40</xdr:row>
      <xdr:rowOff>76200</xdr:rowOff>
    </xdr:to>
    <xdr:graphicFrame macro="">
      <xdr:nvGraphicFramePr>
        <xdr:cNvPr id="9872" name="Diagram 5">
          <a:extLst>
            <a:ext uri="{FF2B5EF4-FFF2-40B4-BE49-F238E27FC236}">
              <a16:creationId xmlns:a16="http://schemas.microsoft.com/office/drawing/2014/main" id="{7EE55A60-745D-4ACA-A32A-5F0318A1F9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19050</xdr:colOff>
      <xdr:row>50</xdr:row>
      <xdr:rowOff>161925</xdr:rowOff>
    </xdr:from>
    <xdr:to>
      <xdr:col>21</xdr:col>
      <xdr:colOff>533400</xdr:colOff>
      <xdr:row>70</xdr:row>
      <xdr:rowOff>85725</xdr:rowOff>
    </xdr:to>
    <xdr:graphicFrame macro="">
      <xdr:nvGraphicFramePr>
        <xdr:cNvPr id="9873" name="Diagram 6">
          <a:extLst>
            <a:ext uri="{FF2B5EF4-FFF2-40B4-BE49-F238E27FC236}">
              <a16:creationId xmlns:a16="http://schemas.microsoft.com/office/drawing/2014/main" id="{518513F5-71DD-4489-B07B-4414B3A580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161925</xdr:colOff>
      <xdr:row>54</xdr:row>
      <xdr:rowOff>142875</xdr:rowOff>
    </xdr:from>
    <xdr:to>
      <xdr:col>14</xdr:col>
      <xdr:colOff>104775</xdr:colOff>
      <xdr:row>55</xdr:row>
      <xdr:rowOff>152400</xdr:rowOff>
    </xdr:to>
    <xdr:sp macro="" textlink="" fLocksText="0">
      <xdr:nvSpPr>
        <xdr:cNvPr id="9223" name="Text 7">
          <a:extLst>
            <a:ext uri="{FF2B5EF4-FFF2-40B4-BE49-F238E27FC236}">
              <a16:creationId xmlns:a16="http://schemas.microsoft.com/office/drawing/2014/main" id="{F167850B-4266-40F5-98C7-047B0C647D97}"/>
            </a:ext>
          </a:extLst>
        </xdr:cNvPr>
        <xdr:cNvSpPr txBox="1">
          <a:spLocks noChangeArrowheads="1"/>
        </xdr:cNvSpPr>
      </xdr:nvSpPr>
      <xdr:spPr bwMode="auto">
        <a:xfrm>
          <a:off x="8229600" y="8886825"/>
          <a:ext cx="552450" cy="1714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</a:t>
          </a: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0.02365</cdr:x>
      <cdr:y>0.84827</cdr:y>
    </cdr:from>
    <cdr:to>
      <cdr:x>0.02587</cdr:x>
      <cdr:y>0.8685</cdr:y>
    </cdr:to>
    <cdr:sp macro="" textlink="">
      <cdr:nvSpPr>
        <cdr:cNvPr id="10241" name="Text 1">
          <a:extLst xmlns:a="http://schemas.openxmlformats.org/drawingml/2006/main">
            <a:ext uri="{FF2B5EF4-FFF2-40B4-BE49-F238E27FC236}">
              <a16:creationId xmlns:a16="http://schemas.microsoft.com/office/drawing/2014/main" id="{9F9141BC-A37D-4263-AC5B-E55033C64A2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983" y="3218939"/>
          <a:ext cx="16609" cy="7668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1"/>
  <sheetViews>
    <sheetView workbookViewId="0">
      <pane ySplit="1020" topLeftCell="A282" activePane="bottomLeft"/>
      <selection activeCell="O1" sqref="O1:O1048576"/>
      <selection pane="bottomLeft" activeCell="H302" sqref="H302"/>
    </sheetView>
  </sheetViews>
  <sheetFormatPr defaultRowHeight="12.75" x14ac:dyDescent="0.2"/>
  <cols>
    <col min="1" max="1" width="19.5703125" customWidth="1"/>
    <col min="2" max="5" width="0" hidden="1" customWidth="1"/>
    <col min="6" max="6" width="17.5703125" customWidth="1"/>
    <col min="7" max="7" width="14.5703125" customWidth="1"/>
    <col min="8" max="8" width="11.28515625" customWidth="1"/>
    <col min="9" max="9" width="14.85546875" customWidth="1"/>
    <col min="11" max="11" width="11" customWidth="1"/>
    <col min="14" max="14" width="18" style="41" customWidth="1"/>
    <col min="15" max="15" width="17.7109375" style="41" customWidth="1"/>
  </cols>
  <sheetData>
    <row r="1" spans="1:17" x14ac:dyDescent="0.2">
      <c r="A1" s="1"/>
      <c r="B1" s="2"/>
      <c r="C1" s="2"/>
      <c r="D1" s="2" t="s">
        <v>0</v>
      </c>
      <c r="E1" s="2">
        <v>1000</v>
      </c>
      <c r="F1" s="3" t="s">
        <v>1</v>
      </c>
      <c r="G1" s="3">
        <v>1000</v>
      </c>
      <c r="H1" s="3"/>
      <c r="I1" s="3"/>
      <c r="J1" t="s">
        <v>2</v>
      </c>
      <c r="L1" t="s">
        <v>172</v>
      </c>
    </row>
    <row r="2" spans="1:17" x14ac:dyDescent="0.2">
      <c r="A2" s="4"/>
      <c r="B2" s="2" t="s">
        <v>3</v>
      </c>
      <c r="C2" s="2" t="s">
        <v>4</v>
      </c>
      <c r="D2" s="2" t="s">
        <v>5</v>
      </c>
      <c r="E2" s="2" t="s">
        <v>6</v>
      </c>
      <c r="F2" s="3" t="s">
        <v>7</v>
      </c>
      <c r="G2" s="3" t="s">
        <v>6</v>
      </c>
      <c r="H2" s="3" t="s">
        <v>8</v>
      </c>
      <c r="I2" s="3" t="s">
        <v>4</v>
      </c>
      <c r="J2" s="5" t="s">
        <v>9</v>
      </c>
      <c r="K2" s="5" t="s">
        <v>10</v>
      </c>
      <c r="L2" s="3" t="s">
        <v>11</v>
      </c>
      <c r="M2" s="3" t="s">
        <v>12</v>
      </c>
      <c r="N2" s="42" t="s">
        <v>13</v>
      </c>
      <c r="O2" s="42" t="s">
        <v>14</v>
      </c>
      <c r="P2" s="3" t="s">
        <v>15</v>
      </c>
      <c r="Q2" s="3" t="s">
        <v>16</v>
      </c>
    </row>
    <row r="3" spans="1:17" x14ac:dyDescent="0.2">
      <c r="A3" s="4"/>
      <c r="B3" s="2"/>
      <c r="C3" s="2"/>
      <c r="D3" s="2"/>
      <c r="E3" s="2"/>
      <c r="F3" s="3" t="s">
        <v>17</v>
      </c>
      <c r="G3" s="3"/>
      <c r="H3" s="3"/>
      <c r="I3" s="3"/>
      <c r="J3" s="37">
        <f>'Vatten Värme'!O222+'Vatten Värme'!O241</f>
        <v>2596.4964539007096</v>
      </c>
    </row>
    <row r="4" spans="1:17" x14ac:dyDescent="0.2">
      <c r="A4" s="6">
        <v>37721</v>
      </c>
      <c r="B4" s="2"/>
      <c r="C4" s="2"/>
      <c r="D4" s="2">
        <v>8107</v>
      </c>
      <c r="E4" s="2"/>
      <c r="F4" s="3" t="s">
        <v>18</v>
      </c>
      <c r="G4" s="3"/>
      <c r="H4" s="3"/>
      <c r="I4" s="3"/>
      <c r="J4" s="3"/>
    </row>
    <row r="5" spans="1:17" x14ac:dyDescent="0.2">
      <c r="A5" s="6">
        <v>37772</v>
      </c>
      <c r="B5" s="2"/>
      <c r="C5" s="2"/>
      <c r="D5" s="2">
        <v>8222.7999999999993</v>
      </c>
      <c r="E5" s="2">
        <f>G1*(D5-D4)</f>
        <v>115799.99999999927</v>
      </c>
      <c r="F5" s="3"/>
      <c r="G5" s="3"/>
      <c r="H5" s="3"/>
      <c r="I5" s="3"/>
      <c r="J5" s="3"/>
    </row>
    <row r="6" spans="1:17" x14ac:dyDescent="0.2">
      <c r="A6" s="6">
        <v>37797</v>
      </c>
      <c r="B6" s="2"/>
      <c r="C6" s="2"/>
      <c r="D6" s="2">
        <v>8248.2900000000009</v>
      </c>
      <c r="E6" s="2">
        <f>SUM(D6)-D5</f>
        <v>25.490000000001601</v>
      </c>
      <c r="F6" s="3">
        <v>8118.44</v>
      </c>
      <c r="G6" s="3"/>
      <c r="H6" s="3">
        <v>44646.9</v>
      </c>
      <c r="I6" s="3"/>
      <c r="J6" s="3"/>
    </row>
    <row r="7" spans="1:17" x14ac:dyDescent="0.2">
      <c r="A7" s="6">
        <v>37828</v>
      </c>
      <c r="B7" s="2"/>
      <c r="C7" s="2"/>
      <c r="D7" s="2"/>
      <c r="E7" s="2"/>
      <c r="F7" s="3">
        <v>8118.54</v>
      </c>
      <c r="G7" s="3">
        <f>G1*(F7-F6)</f>
        <v>100.0000000003638</v>
      </c>
      <c r="H7" s="3">
        <v>44647</v>
      </c>
      <c r="I7" s="3">
        <f>SUM(H7)-H6</f>
        <v>9.9999999998544808E-2</v>
      </c>
      <c r="J7" s="3"/>
    </row>
    <row r="8" spans="1:17" x14ac:dyDescent="0.2">
      <c r="A8" s="6">
        <v>37858</v>
      </c>
      <c r="B8" s="2"/>
      <c r="C8" s="2"/>
      <c r="D8" s="2">
        <v>8118.57</v>
      </c>
      <c r="E8" s="2"/>
      <c r="F8" s="3">
        <v>8118.57</v>
      </c>
      <c r="G8" s="3">
        <f>G1*(F8-F7)</f>
        <v>29.999999999745341</v>
      </c>
      <c r="H8" s="3">
        <v>44647</v>
      </c>
      <c r="I8" s="3">
        <v>0</v>
      </c>
      <c r="J8" s="3"/>
    </row>
    <row r="9" spans="1:17" x14ac:dyDescent="0.2">
      <c r="A9" s="6">
        <v>37889</v>
      </c>
      <c r="B9" s="2"/>
      <c r="C9" s="2"/>
      <c r="D9" s="2">
        <v>8118.58</v>
      </c>
      <c r="E9" s="2"/>
      <c r="F9" s="3">
        <v>8118.58</v>
      </c>
      <c r="G9" s="3">
        <f>G1*(F9-F8)</f>
        <v>10.000000000218279</v>
      </c>
      <c r="H9" s="3">
        <v>44647</v>
      </c>
      <c r="I9" s="3">
        <v>0</v>
      </c>
      <c r="J9" s="3"/>
    </row>
    <row r="10" spans="1:17" x14ac:dyDescent="0.2">
      <c r="A10" s="6">
        <v>37919</v>
      </c>
      <c r="B10" s="2"/>
      <c r="C10" s="2"/>
      <c r="D10" s="2"/>
      <c r="E10" s="2"/>
      <c r="F10" s="3">
        <v>8118.65</v>
      </c>
      <c r="G10" s="3">
        <f>$G1*(F10-F9)</f>
        <v>69.999999999708962</v>
      </c>
      <c r="H10" s="3">
        <v>44647</v>
      </c>
      <c r="I10" s="3"/>
      <c r="J10" s="3"/>
    </row>
    <row r="11" spans="1:17" x14ac:dyDescent="0.2">
      <c r="A11" s="6" t="s">
        <v>19</v>
      </c>
      <c r="B11" s="2">
        <v>31894</v>
      </c>
      <c r="C11" s="2"/>
      <c r="D11" s="2">
        <v>7349.33</v>
      </c>
      <c r="E11" s="2"/>
      <c r="F11" s="3">
        <v>7349.33</v>
      </c>
      <c r="G11" s="3"/>
      <c r="H11" s="3">
        <v>31894</v>
      </c>
      <c r="I11" s="3"/>
      <c r="J11" s="3"/>
    </row>
    <row r="12" spans="1:17" x14ac:dyDescent="0.2">
      <c r="A12" s="6">
        <v>37949</v>
      </c>
      <c r="B12" s="2">
        <v>34628.1</v>
      </c>
      <c r="C12" s="2">
        <f>B12-B11</f>
        <v>2734.0999999999985</v>
      </c>
      <c r="D12" s="2">
        <v>7449.98</v>
      </c>
      <c r="E12" s="2">
        <f>G1*(D12-D11)</f>
        <v>100649.99999999964</v>
      </c>
      <c r="F12" s="3">
        <v>7589.38</v>
      </c>
      <c r="G12" s="3">
        <f>G1*(F12-F11)</f>
        <v>240050.00000000017</v>
      </c>
      <c r="H12" s="3">
        <v>33679.699999999997</v>
      </c>
      <c r="I12" s="3">
        <f>SUM(H12)-H11</f>
        <v>1785.6999999999971</v>
      </c>
      <c r="J12" s="3"/>
    </row>
    <row r="13" spans="1:17" x14ac:dyDescent="0.2">
      <c r="A13" s="6">
        <v>37978</v>
      </c>
      <c r="B13" s="2">
        <v>38306.5</v>
      </c>
      <c r="C13" s="2">
        <f>B13-B12</f>
        <v>3678.4000000000015</v>
      </c>
      <c r="D13" s="2">
        <v>7585.39</v>
      </c>
      <c r="E13" s="2">
        <f>G1*(D13-D12)</f>
        <v>135410.00000000076</v>
      </c>
      <c r="F13" s="3">
        <v>7913.22</v>
      </c>
      <c r="G13" s="3">
        <f>G1*(F13-F12)</f>
        <v>323840.00000000012</v>
      </c>
      <c r="H13" s="3">
        <v>36333.699999999997</v>
      </c>
      <c r="I13" s="3">
        <f>SUM(H13)-H12</f>
        <v>2654</v>
      </c>
      <c r="J13" s="3"/>
    </row>
    <row r="14" spans="1:17" x14ac:dyDescent="0.2">
      <c r="A14" s="6"/>
      <c r="B14" s="2"/>
      <c r="C14" s="2"/>
      <c r="D14" s="2"/>
      <c r="E14" s="2"/>
      <c r="F14" s="3"/>
      <c r="G14" s="3"/>
      <c r="H14" s="3"/>
      <c r="I14" s="3"/>
      <c r="J14" s="3"/>
    </row>
    <row r="15" spans="1:17" x14ac:dyDescent="0.2">
      <c r="A15" s="7">
        <v>38011</v>
      </c>
      <c r="B15" s="2"/>
      <c r="C15" s="2"/>
      <c r="D15" s="2"/>
      <c r="E15" s="2"/>
      <c r="F15" s="3">
        <v>8253.44</v>
      </c>
      <c r="G15" s="3">
        <f>G1*(F15-F13)</f>
        <v>340220.00000000023</v>
      </c>
      <c r="H15" s="3">
        <v>39920.1</v>
      </c>
      <c r="I15" s="3">
        <f>SUM(H15)-H13</f>
        <v>3586.4000000000015</v>
      </c>
      <c r="J15" s="5">
        <v>85197</v>
      </c>
      <c r="K15" s="5"/>
      <c r="M15" s="8"/>
    </row>
    <row r="16" spans="1:17" x14ac:dyDescent="0.2">
      <c r="A16" s="7" t="s">
        <v>20</v>
      </c>
      <c r="B16" s="2"/>
      <c r="C16" s="2"/>
      <c r="D16" s="2"/>
      <c r="E16" s="2"/>
      <c r="F16">
        <v>0</v>
      </c>
      <c r="G16" s="3"/>
      <c r="H16" s="3"/>
      <c r="I16" s="3">
        <v>0</v>
      </c>
      <c r="J16" s="5"/>
      <c r="K16" s="5"/>
      <c r="L16">
        <v>55589</v>
      </c>
      <c r="M16" s="8">
        <v>12001</v>
      </c>
    </row>
    <row r="17" spans="1:15" x14ac:dyDescent="0.2">
      <c r="A17" s="7">
        <v>2</v>
      </c>
      <c r="B17" s="2"/>
      <c r="C17" s="2"/>
      <c r="D17" s="2"/>
      <c r="E17" s="2"/>
      <c r="F17" s="3">
        <v>35.51</v>
      </c>
      <c r="G17" s="3">
        <f>F17*G1</f>
        <v>35510</v>
      </c>
      <c r="H17" s="3">
        <v>640.1</v>
      </c>
      <c r="I17" s="3">
        <v>640.1</v>
      </c>
      <c r="J17" s="5">
        <v>86752</v>
      </c>
      <c r="K17" s="5">
        <f>J17-J15</f>
        <v>1555</v>
      </c>
      <c r="L17">
        <v>55589</v>
      </c>
      <c r="M17" s="8">
        <v>13261</v>
      </c>
    </row>
    <row r="18" spans="1:15" x14ac:dyDescent="0.2">
      <c r="A18" s="7">
        <v>3</v>
      </c>
      <c r="B18" s="2"/>
      <c r="C18" s="2"/>
      <c r="D18" s="2"/>
      <c r="E18" s="2"/>
      <c r="F18" s="3">
        <v>168.88</v>
      </c>
      <c r="G18" s="3">
        <f>G1*(F18-F17)</f>
        <v>133370</v>
      </c>
      <c r="H18" s="3">
        <v>3074.2</v>
      </c>
      <c r="I18" s="3">
        <f t="shared" ref="I18:I27" si="0">H18-H17</f>
        <v>2434.1</v>
      </c>
      <c r="J18" s="5">
        <v>87518</v>
      </c>
      <c r="K18" s="5">
        <f t="shared" ref="K18:K27" si="1">J18-J17</f>
        <v>766</v>
      </c>
      <c r="L18">
        <v>55589</v>
      </c>
      <c r="M18" s="8">
        <v>12861</v>
      </c>
    </row>
    <row r="19" spans="1:15" x14ac:dyDescent="0.2">
      <c r="A19" s="7">
        <v>4</v>
      </c>
      <c r="B19" s="2"/>
      <c r="C19" s="2"/>
      <c r="D19" s="2"/>
      <c r="E19" s="2"/>
      <c r="F19" s="3">
        <v>253.01</v>
      </c>
      <c r="G19" s="3">
        <f>G1*(F19-F18)</f>
        <v>84130</v>
      </c>
      <c r="H19" s="3">
        <v>4740.3</v>
      </c>
      <c r="I19" s="3">
        <f t="shared" si="0"/>
        <v>1666.1000000000004</v>
      </c>
      <c r="J19" s="5">
        <v>88225</v>
      </c>
      <c r="K19" s="5">
        <f t="shared" si="1"/>
        <v>707</v>
      </c>
      <c r="L19">
        <v>36827</v>
      </c>
      <c r="M19" s="8">
        <v>13919</v>
      </c>
    </row>
    <row r="20" spans="1:15" x14ac:dyDescent="0.2">
      <c r="A20" s="7">
        <v>5</v>
      </c>
      <c r="B20" s="2"/>
      <c r="C20" s="2"/>
      <c r="D20" s="2"/>
      <c r="E20" s="2"/>
      <c r="F20" s="3">
        <v>296.88</v>
      </c>
      <c r="G20" s="3">
        <f>G1*(F20-F19)</f>
        <v>43870.000000000007</v>
      </c>
      <c r="H20" s="3">
        <v>5694</v>
      </c>
      <c r="I20" s="3">
        <f t="shared" si="0"/>
        <v>953.69999999999982</v>
      </c>
      <c r="J20" s="5">
        <v>88979</v>
      </c>
      <c r="K20" s="5">
        <f t="shared" si="1"/>
        <v>754</v>
      </c>
      <c r="L20">
        <v>27918</v>
      </c>
      <c r="M20" s="8">
        <v>13442</v>
      </c>
    </row>
    <row r="21" spans="1:15" x14ac:dyDescent="0.2">
      <c r="A21" s="7">
        <v>6</v>
      </c>
      <c r="B21" s="2"/>
      <c r="C21" s="2"/>
      <c r="D21" s="2"/>
      <c r="E21" s="2"/>
      <c r="F21" s="3">
        <v>330.52</v>
      </c>
      <c r="G21" s="3">
        <f>G1*(F21-F20)</f>
        <v>33639.999999999985</v>
      </c>
      <c r="H21" s="3">
        <v>6521.2</v>
      </c>
      <c r="I21" s="3">
        <f t="shared" si="0"/>
        <v>827.19999999999982</v>
      </c>
      <c r="J21" s="5">
        <v>89735</v>
      </c>
      <c r="K21" s="5">
        <f t="shared" si="1"/>
        <v>756</v>
      </c>
      <c r="L21">
        <v>21312</v>
      </c>
      <c r="M21" s="8">
        <v>13919</v>
      </c>
    </row>
    <row r="22" spans="1:15" x14ac:dyDescent="0.2">
      <c r="A22" s="7">
        <v>7</v>
      </c>
      <c r="B22" s="2"/>
      <c r="C22" s="2"/>
      <c r="D22" s="2"/>
      <c r="E22" s="2"/>
      <c r="F22" s="3">
        <v>356.85</v>
      </c>
      <c r="G22" s="3">
        <f>G1*(F22-F21)</f>
        <v>26330.00000000004</v>
      </c>
      <c r="H22" s="3">
        <v>7207.1</v>
      </c>
      <c r="I22" s="3">
        <f t="shared" si="0"/>
        <v>685.90000000000055</v>
      </c>
      <c r="J22" s="5">
        <v>90384</v>
      </c>
      <c r="K22" s="5">
        <f t="shared" si="1"/>
        <v>649</v>
      </c>
      <c r="L22">
        <v>21400</v>
      </c>
      <c r="M22" s="8">
        <v>11241</v>
      </c>
    </row>
    <row r="23" spans="1:15" x14ac:dyDescent="0.2">
      <c r="A23" s="7">
        <v>8</v>
      </c>
      <c r="B23" s="2"/>
      <c r="C23" s="2"/>
      <c r="D23" s="2"/>
      <c r="E23" s="2"/>
      <c r="F23" s="3">
        <v>378.66</v>
      </c>
      <c r="G23" s="3">
        <f>G1*(F23-F22)</f>
        <v>21810.000000000004</v>
      </c>
      <c r="H23" s="3">
        <v>7827.3</v>
      </c>
      <c r="I23" s="3">
        <f t="shared" si="0"/>
        <v>620.19999999999982</v>
      </c>
      <c r="J23" s="5">
        <v>91126</v>
      </c>
      <c r="K23" s="5">
        <f t="shared" si="1"/>
        <v>742</v>
      </c>
      <c r="L23">
        <v>19253</v>
      </c>
      <c r="M23" s="8">
        <v>12233</v>
      </c>
    </row>
    <row r="24" spans="1:15" x14ac:dyDescent="0.2">
      <c r="A24" s="7">
        <v>9</v>
      </c>
      <c r="F24" s="3">
        <v>428.58</v>
      </c>
      <c r="G24" s="3">
        <f>G1*(F24-F23)</f>
        <v>49919.999999999956</v>
      </c>
      <c r="H24" s="3">
        <v>9058.6</v>
      </c>
      <c r="I24" s="3">
        <f t="shared" si="0"/>
        <v>1231.3000000000002</v>
      </c>
      <c r="J24" s="5">
        <v>91982</v>
      </c>
      <c r="K24" s="5">
        <f t="shared" si="1"/>
        <v>856</v>
      </c>
      <c r="L24">
        <v>25875</v>
      </c>
      <c r="M24" s="8">
        <v>14026</v>
      </c>
    </row>
    <row r="25" spans="1:15" x14ac:dyDescent="0.2">
      <c r="A25" s="7">
        <v>10</v>
      </c>
      <c r="F25" s="3">
        <v>501.96</v>
      </c>
      <c r="G25" s="3">
        <f>G1*(F25-F24)</f>
        <v>73380</v>
      </c>
      <c r="H25" s="3">
        <v>10720.6</v>
      </c>
      <c r="I25" s="3">
        <f t="shared" si="0"/>
        <v>1662</v>
      </c>
      <c r="J25" s="5">
        <v>92585</v>
      </c>
      <c r="K25" s="5">
        <f t="shared" si="1"/>
        <v>603</v>
      </c>
      <c r="L25">
        <v>43535</v>
      </c>
      <c r="M25" s="8">
        <v>12937</v>
      </c>
    </row>
    <row r="26" spans="1:15" x14ac:dyDescent="0.2">
      <c r="A26" s="7">
        <v>11</v>
      </c>
      <c r="F26" s="3">
        <v>619.39</v>
      </c>
      <c r="G26" s="3">
        <f>G1*(F26-F25)</f>
        <v>117430</v>
      </c>
      <c r="H26" s="3">
        <v>13168.5</v>
      </c>
      <c r="I26" s="3">
        <f t="shared" si="0"/>
        <v>2447.8999999999996</v>
      </c>
      <c r="J26" s="5">
        <v>93287</v>
      </c>
      <c r="K26" s="5">
        <f t="shared" si="1"/>
        <v>702</v>
      </c>
      <c r="L26">
        <v>55103</v>
      </c>
      <c r="M26" s="8">
        <v>12710</v>
      </c>
    </row>
    <row r="27" spans="1:15" x14ac:dyDescent="0.2">
      <c r="A27" s="7">
        <v>12</v>
      </c>
      <c r="F27" s="3">
        <v>750.24</v>
      </c>
      <c r="G27" s="3">
        <f>G1*(F27-F26)</f>
        <v>130850.00000000003</v>
      </c>
      <c r="H27" s="3">
        <v>15910.8</v>
      </c>
      <c r="I27" s="3">
        <f t="shared" si="0"/>
        <v>2742.2999999999993</v>
      </c>
      <c r="J27" s="5">
        <v>94030</v>
      </c>
      <c r="K27" s="5">
        <f t="shared" si="1"/>
        <v>743</v>
      </c>
      <c r="L27">
        <v>58600</v>
      </c>
      <c r="M27" s="8">
        <v>13872</v>
      </c>
      <c r="N27" s="41">
        <f>M29/47</f>
        <v>277.34397163120565</v>
      </c>
      <c r="O27" s="41">
        <f>L29/47</f>
        <v>845.01773049645396</v>
      </c>
    </row>
    <row r="28" spans="1:15" x14ac:dyDescent="0.2">
      <c r="A28" s="7"/>
      <c r="F28" s="3"/>
      <c r="G28" s="3"/>
      <c r="H28" s="3"/>
      <c r="I28" s="3"/>
      <c r="J28" s="5"/>
      <c r="K28" s="5"/>
      <c r="M28" s="8"/>
    </row>
    <row r="29" spans="1:15" x14ac:dyDescent="0.2">
      <c r="A29" s="7"/>
      <c r="F29" s="3"/>
      <c r="G29">
        <f>AVERAGE(G17:G27)/100</f>
        <v>682.03636363636372</v>
      </c>
      <c r="H29" s="3"/>
      <c r="I29">
        <f>AVERAGE(I15:I27)</f>
        <v>1499.7846153846153</v>
      </c>
      <c r="J29" s="5"/>
      <c r="K29">
        <f>AVERAGE(K15:K27)</f>
        <v>803</v>
      </c>
      <c r="L29">
        <f>AVERAGE(L15:L27)</f>
        <v>39715.833333333336</v>
      </c>
      <c r="M29">
        <f>AVERAGE(M15:M27)</f>
        <v>13035.166666666666</v>
      </c>
    </row>
    <row r="30" spans="1:15" x14ac:dyDescent="0.2">
      <c r="A30" s="7">
        <v>2005</v>
      </c>
      <c r="F30" s="3"/>
      <c r="G30" s="3"/>
      <c r="H30" s="3"/>
      <c r="I30" s="3"/>
      <c r="J30" s="5"/>
      <c r="K30" s="5"/>
      <c r="M30" s="8"/>
    </row>
    <row r="31" spans="1:15" x14ac:dyDescent="0.2">
      <c r="A31" s="7">
        <v>1</v>
      </c>
      <c r="F31" s="3">
        <v>862.99</v>
      </c>
      <c r="G31" s="3">
        <f>G1*(F31-F27)</f>
        <v>112750</v>
      </c>
      <c r="H31" s="3">
        <v>18301.400000000001</v>
      </c>
      <c r="I31" s="3">
        <f>H31-H27</f>
        <v>2390.6000000000022</v>
      </c>
      <c r="J31" s="5">
        <v>94678</v>
      </c>
      <c r="K31" s="5">
        <f>J31-J27</f>
        <v>648</v>
      </c>
      <c r="L31">
        <v>63662</v>
      </c>
      <c r="M31" s="8">
        <v>12466</v>
      </c>
    </row>
    <row r="32" spans="1:15" x14ac:dyDescent="0.2">
      <c r="A32" s="7">
        <v>2</v>
      </c>
      <c r="F32" s="3">
        <v>992.1</v>
      </c>
      <c r="G32" s="3">
        <f t="shared" ref="G32:G42" si="2">$G$1*(F32-F31)</f>
        <v>129110.00000000001</v>
      </c>
      <c r="H32" s="3">
        <v>20994.400000000001</v>
      </c>
      <c r="I32" s="3">
        <f t="shared" ref="I32:I42" si="3">H32-H31</f>
        <v>2693</v>
      </c>
      <c r="J32" s="5">
        <v>95291</v>
      </c>
      <c r="K32" s="5">
        <f t="shared" ref="K32:K39" si="4">J32-J31</f>
        <v>613</v>
      </c>
      <c r="L32">
        <v>58434</v>
      </c>
      <c r="M32" s="8">
        <v>11439</v>
      </c>
    </row>
    <row r="33" spans="1:15" x14ac:dyDescent="0.2">
      <c r="A33" s="7">
        <v>3</v>
      </c>
      <c r="F33" s="3">
        <v>1143.8699999999999</v>
      </c>
      <c r="G33" s="3">
        <f t="shared" si="2"/>
        <v>151769.99999999985</v>
      </c>
      <c r="H33" s="3">
        <v>24076.7</v>
      </c>
      <c r="I33" s="3">
        <f t="shared" si="3"/>
        <v>3082.2999999999993</v>
      </c>
      <c r="J33" s="5">
        <v>95962</v>
      </c>
      <c r="K33" s="5">
        <f t="shared" si="4"/>
        <v>671</v>
      </c>
      <c r="L33">
        <v>69456</v>
      </c>
      <c r="M33" s="8">
        <v>13689</v>
      </c>
    </row>
    <row r="34" spans="1:15" x14ac:dyDescent="0.2">
      <c r="A34" s="7">
        <v>4</v>
      </c>
      <c r="F34" s="3">
        <v>1250.77</v>
      </c>
      <c r="G34" s="3">
        <f t="shared" si="2"/>
        <v>106900.00000000009</v>
      </c>
      <c r="H34" s="3">
        <v>26350.400000000001</v>
      </c>
      <c r="I34" s="3">
        <f t="shared" si="3"/>
        <v>2273.7000000000007</v>
      </c>
      <c r="J34" s="5">
        <v>96679</v>
      </c>
      <c r="K34" s="5">
        <f t="shared" si="4"/>
        <v>717</v>
      </c>
      <c r="L34">
        <v>41726</v>
      </c>
      <c r="M34">
        <v>13106</v>
      </c>
    </row>
    <row r="35" spans="1:15" x14ac:dyDescent="0.2">
      <c r="A35" s="7">
        <v>5</v>
      </c>
      <c r="F35" s="3">
        <v>1322.49</v>
      </c>
      <c r="G35" s="3">
        <f t="shared" si="2"/>
        <v>71720.000000000029</v>
      </c>
      <c r="H35" s="3">
        <v>27952.400000000001</v>
      </c>
      <c r="I35" s="3">
        <f t="shared" si="3"/>
        <v>1602</v>
      </c>
      <c r="J35" s="5">
        <v>97310</v>
      </c>
      <c r="K35" s="5">
        <f t="shared" si="4"/>
        <v>631</v>
      </c>
      <c r="L35">
        <v>29625</v>
      </c>
      <c r="M35">
        <v>11696</v>
      </c>
    </row>
    <row r="36" spans="1:15" x14ac:dyDescent="0.2">
      <c r="A36" s="7">
        <v>6</v>
      </c>
      <c r="F36" s="3">
        <v>1357.25</v>
      </c>
      <c r="G36" s="3">
        <f t="shared" si="2"/>
        <v>34759.999999999993</v>
      </c>
      <c r="H36" s="3">
        <v>28773.5</v>
      </c>
      <c r="I36" s="3">
        <f t="shared" si="3"/>
        <v>821.09999999999854</v>
      </c>
      <c r="J36" s="5">
        <v>97944</v>
      </c>
      <c r="K36" s="5">
        <f t="shared" si="4"/>
        <v>634</v>
      </c>
      <c r="L36">
        <v>28076</v>
      </c>
      <c r="M36">
        <v>14315</v>
      </c>
    </row>
    <row r="37" spans="1:15" x14ac:dyDescent="0.2">
      <c r="A37" s="7">
        <v>7</v>
      </c>
      <c r="F37" s="3">
        <v>1381.28</v>
      </c>
      <c r="G37" s="3">
        <f t="shared" si="2"/>
        <v>24029.999999999971</v>
      </c>
      <c r="H37" s="3">
        <v>29487.5</v>
      </c>
      <c r="I37" s="3">
        <f t="shared" si="3"/>
        <v>714</v>
      </c>
      <c r="J37" s="5">
        <v>98624</v>
      </c>
      <c r="K37" s="5">
        <f t="shared" si="4"/>
        <v>680</v>
      </c>
      <c r="L37">
        <v>21103</v>
      </c>
      <c r="M37">
        <v>13477</v>
      </c>
    </row>
    <row r="38" spans="1:15" x14ac:dyDescent="0.2">
      <c r="A38" s="7">
        <v>8</v>
      </c>
      <c r="F38" s="3">
        <v>1405.32</v>
      </c>
      <c r="G38" s="3">
        <f t="shared" si="2"/>
        <v>24039.999999999964</v>
      </c>
      <c r="H38" s="3">
        <v>30200.799999999999</v>
      </c>
      <c r="I38" s="3">
        <f t="shared" si="3"/>
        <v>713.29999999999927</v>
      </c>
      <c r="J38" s="5">
        <v>99304</v>
      </c>
      <c r="K38" s="5">
        <f t="shared" si="4"/>
        <v>680</v>
      </c>
      <c r="L38">
        <v>28032</v>
      </c>
      <c r="M38">
        <v>11853</v>
      </c>
    </row>
    <row r="39" spans="1:15" x14ac:dyDescent="0.2">
      <c r="A39" s="7">
        <v>9</v>
      </c>
      <c r="F39" s="3">
        <v>1445.95</v>
      </c>
      <c r="G39" s="3">
        <f t="shared" si="2"/>
        <v>40630.000000000109</v>
      </c>
      <c r="H39" s="3">
        <v>31293.1</v>
      </c>
      <c r="I39" s="3">
        <f t="shared" si="3"/>
        <v>1092.2999999999993</v>
      </c>
      <c r="J39" s="5">
        <v>99984</v>
      </c>
      <c r="K39" s="5">
        <f t="shared" si="4"/>
        <v>680</v>
      </c>
      <c r="L39">
        <v>28630</v>
      </c>
      <c r="M39">
        <v>13489</v>
      </c>
    </row>
    <row r="40" spans="1:15" x14ac:dyDescent="0.2">
      <c r="A40" s="7">
        <v>10</v>
      </c>
      <c r="F40" s="3">
        <v>1519.92</v>
      </c>
      <c r="G40" s="3">
        <f t="shared" si="2"/>
        <v>73970.000000000029</v>
      </c>
      <c r="H40" s="3">
        <v>33021.800000000003</v>
      </c>
      <c r="I40" s="3">
        <f t="shared" si="3"/>
        <v>1728.7000000000044</v>
      </c>
      <c r="J40" s="5">
        <v>645</v>
      </c>
      <c r="K40" s="5">
        <v>661</v>
      </c>
      <c r="L40" s="3">
        <v>43257</v>
      </c>
      <c r="M40" s="3">
        <v>12786</v>
      </c>
    </row>
    <row r="41" spans="1:15" x14ac:dyDescent="0.2">
      <c r="A41" s="7">
        <v>11</v>
      </c>
      <c r="F41" s="3">
        <v>1614.87</v>
      </c>
      <c r="G41" s="3">
        <f t="shared" si="2"/>
        <v>94949.999999999825</v>
      </c>
      <c r="H41" s="3">
        <v>35093.1</v>
      </c>
      <c r="I41" s="3">
        <f t="shared" si="3"/>
        <v>2071.2999999999956</v>
      </c>
      <c r="J41" s="5">
        <v>1370</v>
      </c>
      <c r="K41" s="5">
        <f>J41-K40</f>
        <v>709</v>
      </c>
      <c r="L41">
        <v>51911</v>
      </c>
      <c r="M41">
        <v>16365</v>
      </c>
    </row>
    <row r="42" spans="1:15" x14ac:dyDescent="0.2">
      <c r="A42" s="7">
        <v>12</v>
      </c>
      <c r="F42" s="3">
        <v>1733.09</v>
      </c>
      <c r="G42" s="3">
        <f t="shared" si="2"/>
        <v>118220.00000000003</v>
      </c>
      <c r="H42" s="3">
        <v>37602.5</v>
      </c>
      <c r="I42" s="3">
        <f t="shared" si="3"/>
        <v>2509.4000000000015</v>
      </c>
      <c r="J42" s="5">
        <v>2005</v>
      </c>
      <c r="K42" s="5">
        <f>J42-J41</f>
        <v>635</v>
      </c>
      <c r="L42">
        <v>69256</v>
      </c>
      <c r="M42">
        <v>11454</v>
      </c>
    </row>
    <row r="45" spans="1:15" x14ac:dyDescent="0.2">
      <c r="G45">
        <f>AVERAGE(G31:G43)/100</f>
        <v>819.04166666666674</v>
      </c>
      <c r="I45">
        <f>AVERAGE(I31:I43)</f>
        <v>1807.6416666666667</v>
      </c>
      <c r="K45" s="5">
        <f>AVERAGE(K25:K44)</f>
        <v>675.625</v>
      </c>
      <c r="L45">
        <f>AVERAGE(L31:L42)</f>
        <v>44430.666666666664</v>
      </c>
      <c r="M45" s="8">
        <f>AVERAGE(M31:M42)</f>
        <v>13011.25</v>
      </c>
      <c r="N45" s="41">
        <f>M45/47</f>
        <v>276.83510638297872</v>
      </c>
      <c r="O45" s="41">
        <f>L45/47</f>
        <v>945.33333333333326</v>
      </c>
    </row>
    <row r="46" spans="1:15" x14ac:dyDescent="0.2">
      <c r="A46">
        <v>2006</v>
      </c>
    </row>
    <row r="47" spans="1:15" x14ac:dyDescent="0.2">
      <c r="A47" s="7">
        <v>1</v>
      </c>
      <c r="F47" s="3">
        <v>1896.14</v>
      </c>
      <c r="G47" s="3">
        <f>$G$1*(F47-F42)</f>
        <v>163050.00000000017</v>
      </c>
      <c r="H47" s="3">
        <v>40933</v>
      </c>
      <c r="I47" s="3">
        <f>H47-H42</f>
        <v>3330.5</v>
      </c>
      <c r="J47" s="5">
        <v>2756</v>
      </c>
      <c r="K47" s="5">
        <f>J47-J42</f>
        <v>751</v>
      </c>
      <c r="L47">
        <v>66305</v>
      </c>
      <c r="M47">
        <v>12053</v>
      </c>
    </row>
    <row r="48" spans="1:15" x14ac:dyDescent="0.2">
      <c r="A48" s="7">
        <v>2</v>
      </c>
      <c r="F48">
        <v>2034.51</v>
      </c>
      <c r="G48" s="3">
        <f t="shared" ref="G48:G58" si="5">$G$1*(F48-F47)</f>
        <v>138369.99999999988</v>
      </c>
      <c r="H48" s="9">
        <v>43811</v>
      </c>
      <c r="I48" s="3">
        <f t="shared" ref="I48:I58" si="6">H48-H47</f>
        <v>2878</v>
      </c>
      <c r="J48" s="5">
        <v>3379</v>
      </c>
      <c r="K48" s="5">
        <f>J48-J47</f>
        <v>623</v>
      </c>
      <c r="L48">
        <v>69249</v>
      </c>
      <c r="M48">
        <v>12984</v>
      </c>
    </row>
    <row r="49" spans="1:15" x14ac:dyDescent="0.2">
      <c r="A49" s="7">
        <v>3</v>
      </c>
      <c r="F49">
        <v>2191.34</v>
      </c>
      <c r="G49" s="3">
        <f t="shared" si="5"/>
        <v>156830.00000000015</v>
      </c>
      <c r="H49" s="10">
        <v>47112</v>
      </c>
      <c r="I49" s="3">
        <f t="shared" si="6"/>
        <v>3301</v>
      </c>
      <c r="J49" s="5">
        <v>3803</v>
      </c>
      <c r="K49" s="5">
        <f>J49-J48</f>
        <v>424</v>
      </c>
      <c r="L49">
        <v>75185</v>
      </c>
      <c r="M49">
        <v>12618</v>
      </c>
    </row>
    <row r="50" spans="1:15" x14ac:dyDescent="0.2">
      <c r="A50" s="7">
        <v>4</v>
      </c>
      <c r="F50">
        <v>2331.5500000000002</v>
      </c>
      <c r="G50" s="3">
        <f t="shared" si="5"/>
        <v>140210.00000000003</v>
      </c>
      <c r="H50" s="10">
        <v>49623</v>
      </c>
      <c r="I50" s="3">
        <f t="shared" si="6"/>
        <v>2511</v>
      </c>
      <c r="J50" s="5">
        <v>1022</v>
      </c>
      <c r="K50">
        <v>1022</v>
      </c>
      <c r="L50">
        <v>55069</v>
      </c>
      <c r="M50">
        <v>13351</v>
      </c>
    </row>
    <row r="51" spans="1:15" x14ac:dyDescent="0.2">
      <c r="A51" s="7">
        <v>5</v>
      </c>
      <c r="F51">
        <v>2360.15</v>
      </c>
      <c r="G51" s="3">
        <f t="shared" si="5"/>
        <v>28599.999999999909</v>
      </c>
      <c r="H51" s="10">
        <v>51011</v>
      </c>
      <c r="I51" s="3">
        <f t="shared" si="6"/>
        <v>1388</v>
      </c>
      <c r="J51" s="5">
        <v>1616</v>
      </c>
      <c r="K51" s="5">
        <f t="shared" ref="K51:K57" si="7">J51-J50</f>
        <v>594</v>
      </c>
      <c r="L51">
        <v>27877</v>
      </c>
      <c r="M51">
        <v>12159</v>
      </c>
    </row>
    <row r="52" spans="1:15" x14ac:dyDescent="0.2">
      <c r="A52" s="7">
        <v>6</v>
      </c>
      <c r="F52">
        <v>2390.7600000000002</v>
      </c>
      <c r="G52" s="3">
        <f t="shared" si="5"/>
        <v>30610.000000000127</v>
      </c>
      <c r="H52" s="10">
        <v>51928</v>
      </c>
      <c r="I52" s="3">
        <f t="shared" si="6"/>
        <v>917</v>
      </c>
      <c r="J52" s="5">
        <v>2256</v>
      </c>
      <c r="K52" s="5">
        <f t="shared" si="7"/>
        <v>640</v>
      </c>
      <c r="L52">
        <v>26302</v>
      </c>
      <c r="M52">
        <v>13642</v>
      </c>
    </row>
    <row r="53" spans="1:15" x14ac:dyDescent="0.2">
      <c r="A53" s="7">
        <v>7</v>
      </c>
      <c r="F53">
        <v>2409.9899999999998</v>
      </c>
      <c r="G53" s="3">
        <f t="shared" si="5"/>
        <v>19229.999999999563</v>
      </c>
      <c r="H53" s="10">
        <v>52604</v>
      </c>
      <c r="I53" s="3">
        <f t="shared" si="6"/>
        <v>676</v>
      </c>
      <c r="J53" s="5">
        <v>2915</v>
      </c>
      <c r="K53" s="5">
        <f t="shared" si="7"/>
        <v>659</v>
      </c>
      <c r="L53">
        <v>23978</v>
      </c>
      <c r="M53">
        <v>13581</v>
      </c>
    </row>
    <row r="54" spans="1:15" x14ac:dyDescent="0.2">
      <c r="A54" s="7">
        <v>8</v>
      </c>
      <c r="F54">
        <v>2430.16</v>
      </c>
      <c r="G54" s="3">
        <f t="shared" si="5"/>
        <v>20170.000000000073</v>
      </c>
      <c r="H54" s="10">
        <v>53293</v>
      </c>
      <c r="I54" s="3">
        <f t="shared" si="6"/>
        <v>689</v>
      </c>
      <c r="J54" s="5">
        <v>3574</v>
      </c>
      <c r="K54" s="5">
        <f t="shared" si="7"/>
        <v>659</v>
      </c>
      <c r="L54">
        <v>24355</v>
      </c>
      <c r="M54">
        <v>12480</v>
      </c>
    </row>
    <row r="55" spans="1:15" x14ac:dyDescent="0.2">
      <c r="A55" s="7">
        <v>9</v>
      </c>
      <c r="F55">
        <v>2465.08</v>
      </c>
      <c r="G55" s="3">
        <f t="shared" si="5"/>
        <v>34920.000000000073</v>
      </c>
      <c r="H55" s="10">
        <v>54327</v>
      </c>
      <c r="I55" s="3">
        <f t="shared" si="6"/>
        <v>1034</v>
      </c>
      <c r="J55" s="5">
        <v>4194</v>
      </c>
      <c r="K55" s="5">
        <f t="shared" si="7"/>
        <v>620</v>
      </c>
      <c r="L55">
        <v>30599</v>
      </c>
      <c r="M55">
        <v>10475</v>
      </c>
    </row>
    <row r="56" spans="1:15" x14ac:dyDescent="0.2">
      <c r="A56" s="7">
        <v>10</v>
      </c>
      <c r="F56">
        <v>2527.71</v>
      </c>
      <c r="G56" s="3">
        <f t="shared" si="5"/>
        <v>62630.000000000109</v>
      </c>
      <c r="H56" s="10">
        <v>55942</v>
      </c>
      <c r="I56" s="3">
        <f t="shared" si="6"/>
        <v>1615</v>
      </c>
      <c r="J56" s="5">
        <v>4804</v>
      </c>
      <c r="K56" s="5">
        <f t="shared" si="7"/>
        <v>610</v>
      </c>
      <c r="L56">
        <v>40000</v>
      </c>
      <c r="M56">
        <v>11623</v>
      </c>
    </row>
    <row r="57" spans="1:15" x14ac:dyDescent="0.2">
      <c r="A57" s="7">
        <v>11</v>
      </c>
      <c r="F57">
        <v>2572.3000000000002</v>
      </c>
      <c r="G57" s="3">
        <f t="shared" si="5"/>
        <v>44590.000000000146</v>
      </c>
      <c r="H57" s="10">
        <v>56976</v>
      </c>
      <c r="I57" s="3">
        <f t="shared" si="6"/>
        <v>1034</v>
      </c>
      <c r="J57" s="5">
        <v>5499</v>
      </c>
      <c r="K57" s="5">
        <f t="shared" si="7"/>
        <v>695</v>
      </c>
      <c r="L57">
        <v>58090</v>
      </c>
      <c r="M57">
        <v>12464</v>
      </c>
    </row>
    <row r="58" spans="1:15" x14ac:dyDescent="0.2">
      <c r="A58" s="7">
        <v>12</v>
      </c>
      <c r="F58">
        <v>2765.8</v>
      </c>
      <c r="G58" s="3">
        <f t="shared" si="5"/>
        <v>193500</v>
      </c>
      <c r="H58" s="10">
        <v>61574</v>
      </c>
      <c r="I58" s="3">
        <f t="shared" si="6"/>
        <v>4598</v>
      </c>
      <c r="J58" s="5">
        <v>6194</v>
      </c>
      <c r="K58" s="5">
        <f>J58-J57+110</f>
        <v>805</v>
      </c>
      <c r="L58">
        <v>61007</v>
      </c>
      <c r="M58">
        <v>2263</v>
      </c>
    </row>
    <row r="60" spans="1:15" x14ac:dyDescent="0.2">
      <c r="G60">
        <f>AVERAGE(G46:G58)/100</f>
        <v>860.59166666666681</v>
      </c>
      <c r="I60">
        <f>AVERAGE(I47:I58)</f>
        <v>1997.625</v>
      </c>
      <c r="K60">
        <f>AVERAGE(K47:K58)</f>
        <v>675.16666666666663</v>
      </c>
      <c r="L60">
        <f>AVERAGE(L47:L58)</f>
        <v>46501.333333333336</v>
      </c>
      <c r="M60">
        <f>AVERAGE(M47:M58)</f>
        <v>11641.083333333334</v>
      </c>
      <c r="N60" s="41">
        <f>M60/47</f>
        <v>247.68262411347519</v>
      </c>
      <c r="O60" s="41">
        <f>L60/47</f>
        <v>989.39007092198585</v>
      </c>
    </row>
    <row r="61" spans="1:15" x14ac:dyDescent="0.2">
      <c r="A61" t="s">
        <v>21</v>
      </c>
    </row>
    <row r="62" spans="1:15" x14ac:dyDescent="0.2">
      <c r="A62">
        <v>2007</v>
      </c>
    </row>
    <row r="63" spans="1:15" x14ac:dyDescent="0.2">
      <c r="A63" s="7">
        <v>1</v>
      </c>
      <c r="F63">
        <v>2863.31</v>
      </c>
      <c r="G63">
        <f>$G$1*(F63-F58)</f>
        <v>97509.999999999767</v>
      </c>
      <c r="H63">
        <v>63789</v>
      </c>
      <c r="I63">
        <f>H63-H58</f>
        <v>2215</v>
      </c>
      <c r="J63">
        <v>6677</v>
      </c>
      <c r="K63" s="5">
        <f>J63-J58</f>
        <v>483</v>
      </c>
      <c r="L63">
        <v>66346</v>
      </c>
      <c r="M63">
        <v>11317</v>
      </c>
    </row>
    <row r="64" spans="1:15" x14ac:dyDescent="0.2">
      <c r="A64" s="7">
        <v>2</v>
      </c>
      <c r="F64">
        <v>3010.94</v>
      </c>
      <c r="G64">
        <f t="shared" ref="G64:G74" si="8">$G$1*(F64-F63)</f>
        <v>147630.00000000012</v>
      </c>
      <c r="H64">
        <v>67075</v>
      </c>
      <c r="I64">
        <f t="shared" ref="I64:I74" si="9">H64-H63</f>
        <v>3286</v>
      </c>
      <c r="J64">
        <v>7295</v>
      </c>
      <c r="K64" s="5">
        <f t="shared" ref="K64:K72" si="10">J64-J63</f>
        <v>618</v>
      </c>
      <c r="L64">
        <v>67426</v>
      </c>
      <c r="M64">
        <v>11318</v>
      </c>
    </row>
    <row r="65" spans="1:15" x14ac:dyDescent="0.2">
      <c r="A65" s="7">
        <v>3</v>
      </c>
      <c r="F65">
        <v>3113.93</v>
      </c>
      <c r="G65">
        <f t="shared" si="8"/>
        <v>102989.99999999978</v>
      </c>
      <c r="H65">
        <v>69447</v>
      </c>
      <c r="I65">
        <f t="shared" si="9"/>
        <v>2372</v>
      </c>
      <c r="J65">
        <v>7865</v>
      </c>
      <c r="K65" s="5">
        <f t="shared" si="10"/>
        <v>570</v>
      </c>
      <c r="L65">
        <v>63137</v>
      </c>
      <c r="M65">
        <v>12460</v>
      </c>
    </row>
    <row r="66" spans="1:15" x14ac:dyDescent="0.2">
      <c r="A66" s="7">
        <v>4</v>
      </c>
      <c r="F66">
        <v>3202.6</v>
      </c>
      <c r="G66">
        <f t="shared" si="8"/>
        <v>88670.000000000073</v>
      </c>
      <c r="H66">
        <v>71541</v>
      </c>
      <c r="I66">
        <f t="shared" si="9"/>
        <v>2094</v>
      </c>
      <c r="J66">
        <v>8496</v>
      </c>
      <c r="K66" s="5">
        <f t="shared" si="10"/>
        <v>631</v>
      </c>
      <c r="L66">
        <v>43687</v>
      </c>
      <c r="M66">
        <v>12375</v>
      </c>
    </row>
    <row r="67" spans="1:15" x14ac:dyDescent="0.2">
      <c r="A67" s="7">
        <v>5</v>
      </c>
      <c r="F67">
        <v>3262.8</v>
      </c>
      <c r="G67">
        <f t="shared" si="8"/>
        <v>60200.000000000276</v>
      </c>
      <c r="H67">
        <v>73068</v>
      </c>
      <c r="I67">
        <f t="shared" si="9"/>
        <v>1527</v>
      </c>
      <c r="J67">
        <v>9113</v>
      </c>
      <c r="K67" s="5">
        <f t="shared" si="10"/>
        <v>617</v>
      </c>
      <c r="L67">
        <v>36194</v>
      </c>
      <c r="M67">
        <v>13087</v>
      </c>
    </row>
    <row r="68" spans="1:15" x14ac:dyDescent="0.2">
      <c r="A68" s="7">
        <v>6</v>
      </c>
      <c r="F68">
        <v>3292.5</v>
      </c>
      <c r="G68">
        <f t="shared" si="8"/>
        <v>29699.999999999818</v>
      </c>
      <c r="H68">
        <v>73969</v>
      </c>
      <c r="I68">
        <f t="shared" si="9"/>
        <v>901</v>
      </c>
      <c r="J68">
        <v>9764</v>
      </c>
      <c r="K68" s="5">
        <f t="shared" si="10"/>
        <v>651</v>
      </c>
      <c r="L68">
        <v>25001</v>
      </c>
      <c r="M68">
        <v>12466</v>
      </c>
    </row>
    <row r="69" spans="1:15" x14ac:dyDescent="0.2">
      <c r="A69" s="7">
        <v>7</v>
      </c>
      <c r="F69">
        <v>3311.6</v>
      </c>
      <c r="G69">
        <f t="shared" si="8"/>
        <v>19099.999999999909</v>
      </c>
      <c r="H69">
        <v>74747</v>
      </c>
      <c r="I69">
        <f t="shared" si="9"/>
        <v>778</v>
      </c>
      <c r="J69">
        <v>10319</v>
      </c>
      <c r="K69" s="5">
        <f t="shared" si="10"/>
        <v>555</v>
      </c>
      <c r="L69">
        <v>24205</v>
      </c>
      <c r="M69">
        <v>13087</v>
      </c>
    </row>
    <row r="70" spans="1:15" x14ac:dyDescent="0.2">
      <c r="A70" s="7">
        <v>8</v>
      </c>
      <c r="F70">
        <v>3335.7</v>
      </c>
      <c r="G70">
        <f t="shared" si="8"/>
        <v>24099.999999999909</v>
      </c>
      <c r="H70">
        <v>75469</v>
      </c>
      <c r="I70">
        <f t="shared" si="9"/>
        <v>722</v>
      </c>
      <c r="J70">
        <v>10891</v>
      </c>
      <c r="K70" s="5">
        <f t="shared" si="10"/>
        <v>572</v>
      </c>
      <c r="L70">
        <v>26102</v>
      </c>
      <c r="M70">
        <v>10838</v>
      </c>
    </row>
    <row r="71" spans="1:15" x14ac:dyDescent="0.2">
      <c r="A71" s="7">
        <v>9</v>
      </c>
      <c r="F71">
        <v>3383.3</v>
      </c>
      <c r="G71">
        <f t="shared" si="8"/>
        <v>47600.000000000364</v>
      </c>
      <c r="H71">
        <v>76720</v>
      </c>
      <c r="I71">
        <f t="shared" si="9"/>
        <v>1251</v>
      </c>
      <c r="J71">
        <v>11549</v>
      </c>
      <c r="K71" s="5">
        <f t="shared" si="10"/>
        <v>658</v>
      </c>
      <c r="L71">
        <v>33832</v>
      </c>
      <c r="M71">
        <v>11778</v>
      </c>
    </row>
    <row r="72" spans="1:15" x14ac:dyDescent="0.2">
      <c r="A72" s="7">
        <v>10</v>
      </c>
      <c r="F72">
        <v>3485.84</v>
      </c>
      <c r="G72">
        <f t="shared" si="8"/>
        <v>102539.99999999997</v>
      </c>
      <c r="H72">
        <v>79436</v>
      </c>
      <c r="I72">
        <f t="shared" si="9"/>
        <v>2716</v>
      </c>
      <c r="J72">
        <v>12128</v>
      </c>
      <c r="K72" s="5">
        <f t="shared" si="10"/>
        <v>579</v>
      </c>
      <c r="L72">
        <v>48757</v>
      </c>
      <c r="M72">
        <v>12338</v>
      </c>
    </row>
    <row r="73" spans="1:15" x14ac:dyDescent="0.2">
      <c r="A73" s="7">
        <v>11</v>
      </c>
      <c r="F73">
        <v>3601.07</v>
      </c>
      <c r="G73">
        <f t="shared" si="8"/>
        <v>115230.00000000001</v>
      </c>
      <c r="H73">
        <v>82333</v>
      </c>
      <c r="I73">
        <f t="shared" si="9"/>
        <v>2897</v>
      </c>
      <c r="K73">
        <v>601</v>
      </c>
      <c r="L73">
        <v>62560</v>
      </c>
      <c r="M73">
        <v>13664</v>
      </c>
    </row>
    <row r="74" spans="1:15" x14ac:dyDescent="0.2">
      <c r="A74" s="7">
        <v>12</v>
      </c>
      <c r="F74">
        <v>3717.11</v>
      </c>
      <c r="G74">
        <f t="shared" si="8"/>
        <v>116039.99999999997</v>
      </c>
      <c r="H74">
        <v>85155</v>
      </c>
      <c r="I74">
        <f t="shared" si="9"/>
        <v>2822</v>
      </c>
      <c r="J74">
        <v>13331</v>
      </c>
      <c r="K74" s="5">
        <v>602</v>
      </c>
      <c r="L74">
        <v>63218</v>
      </c>
      <c r="M74">
        <v>9874</v>
      </c>
    </row>
    <row r="76" spans="1:15" x14ac:dyDescent="0.2">
      <c r="A76" t="s">
        <v>22</v>
      </c>
      <c r="G76">
        <f>AVERAGE(G62:G74)/100</f>
        <v>792.75833333333333</v>
      </c>
      <c r="I76">
        <f>AVERAGE(I63:I74)</f>
        <v>1965.0833333333333</v>
      </c>
      <c r="K76">
        <f>AVERAGE(K63:K74)</f>
        <v>594.75</v>
      </c>
      <c r="L76">
        <f>AVERAGE(L63:L74)</f>
        <v>46705.416666666664</v>
      </c>
      <c r="M76">
        <f>AVERAGE(M63:M74)</f>
        <v>12050.166666666666</v>
      </c>
      <c r="N76" s="43">
        <f>M76/47</f>
        <v>256.38652482269504</v>
      </c>
      <c r="O76" s="43">
        <f>L76/47</f>
        <v>993.73226950354604</v>
      </c>
    </row>
    <row r="77" spans="1:15" x14ac:dyDescent="0.2">
      <c r="A77" t="s">
        <v>23</v>
      </c>
      <c r="L77">
        <f>SUM(L63:L74)</f>
        <v>560465</v>
      </c>
      <c r="M77">
        <f>SUM(M63:M74)</f>
        <v>144602</v>
      </c>
    </row>
    <row r="78" spans="1:15" x14ac:dyDescent="0.2">
      <c r="A78">
        <v>2008</v>
      </c>
    </row>
    <row r="79" spans="1:15" x14ac:dyDescent="0.2">
      <c r="A79">
        <v>1</v>
      </c>
      <c r="F79">
        <v>3834.41</v>
      </c>
      <c r="G79">
        <f>$G$1*(F79-F74)</f>
        <v>117299.99999999972</v>
      </c>
      <c r="H79">
        <v>88018</v>
      </c>
      <c r="I79">
        <f>H79-H74</f>
        <v>2863</v>
      </c>
      <c r="J79">
        <v>13961</v>
      </c>
      <c r="K79" s="5">
        <f>J79-J74</f>
        <v>630</v>
      </c>
      <c r="L79">
        <v>64925</v>
      </c>
      <c r="M79">
        <v>3060</v>
      </c>
    </row>
    <row r="80" spans="1:15" x14ac:dyDescent="0.2">
      <c r="A80">
        <v>2</v>
      </c>
      <c r="F80">
        <v>3951.71</v>
      </c>
      <c r="G80">
        <f t="shared" ref="G80:G90" si="11">$G$1*(F80-F79)</f>
        <v>117300.00000000017</v>
      </c>
      <c r="H80">
        <v>90882</v>
      </c>
      <c r="I80">
        <f t="shared" ref="I80:I90" si="12">H80-H79</f>
        <v>2864</v>
      </c>
      <c r="J80">
        <v>14591</v>
      </c>
      <c r="K80" s="5">
        <f t="shared" ref="K80:K90" si="13">J80-J79</f>
        <v>630</v>
      </c>
      <c r="L80">
        <v>58729</v>
      </c>
      <c r="M80">
        <v>10554</v>
      </c>
    </row>
    <row r="81" spans="1:15" x14ac:dyDescent="0.2">
      <c r="A81">
        <v>3</v>
      </c>
      <c r="F81">
        <v>4064.81</v>
      </c>
      <c r="G81">
        <f t="shared" si="11"/>
        <v>113099.99999999991</v>
      </c>
      <c r="H81">
        <v>93635</v>
      </c>
      <c r="I81">
        <f t="shared" si="12"/>
        <v>2753</v>
      </c>
      <c r="J81">
        <v>15165</v>
      </c>
      <c r="K81" s="5">
        <f t="shared" si="13"/>
        <v>574</v>
      </c>
      <c r="L81">
        <v>64728</v>
      </c>
      <c r="M81">
        <v>11668</v>
      </c>
    </row>
    <row r="82" spans="1:15" x14ac:dyDescent="0.2">
      <c r="A82">
        <v>4</v>
      </c>
      <c r="F82">
        <v>4152.87</v>
      </c>
      <c r="G82">
        <f t="shared" si="11"/>
        <v>88059.999999999942</v>
      </c>
      <c r="H82">
        <v>95847</v>
      </c>
      <c r="I82">
        <f t="shared" si="12"/>
        <v>2212</v>
      </c>
      <c r="J82">
        <v>15758</v>
      </c>
      <c r="K82" s="5">
        <f t="shared" si="13"/>
        <v>593</v>
      </c>
      <c r="L82">
        <v>51293</v>
      </c>
      <c r="M82">
        <v>12452</v>
      </c>
    </row>
    <row r="83" spans="1:15" x14ac:dyDescent="0.2">
      <c r="A83">
        <v>5</v>
      </c>
      <c r="F83">
        <v>4211.32</v>
      </c>
      <c r="G83">
        <f t="shared" si="11"/>
        <v>58449.999999999818</v>
      </c>
      <c r="H83">
        <v>97502</v>
      </c>
      <c r="I83">
        <f t="shared" si="12"/>
        <v>1655</v>
      </c>
      <c r="J83">
        <v>16358</v>
      </c>
      <c r="K83" s="5">
        <f t="shared" si="13"/>
        <v>600</v>
      </c>
      <c r="L83">
        <v>41544</v>
      </c>
      <c r="M83">
        <v>12045</v>
      </c>
    </row>
    <row r="84" spans="1:15" x14ac:dyDescent="0.2">
      <c r="A84">
        <v>6</v>
      </c>
      <c r="F84">
        <v>4245.18</v>
      </c>
      <c r="G84">
        <f t="shared" si="11"/>
        <v>33860.000000000582</v>
      </c>
      <c r="H84">
        <v>98587</v>
      </c>
      <c r="I84">
        <f t="shared" si="12"/>
        <v>1085</v>
      </c>
      <c r="J84">
        <v>16946</v>
      </c>
      <c r="K84" s="5">
        <f t="shared" si="13"/>
        <v>588</v>
      </c>
      <c r="L84">
        <v>31825</v>
      </c>
      <c r="M84">
        <v>12452</v>
      </c>
    </row>
    <row r="85" spans="1:15" x14ac:dyDescent="0.2">
      <c r="A85">
        <v>7</v>
      </c>
      <c r="F85">
        <v>4268.92</v>
      </c>
      <c r="G85">
        <f t="shared" si="11"/>
        <v>23739.999999999782</v>
      </c>
      <c r="H85">
        <v>99431</v>
      </c>
      <c r="I85">
        <f t="shared" si="12"/>
        <v>844</v>
      </c>
      <c r="J85">
        <v>17546</v>
      </c>
      <c r="K85" s="5">
        <f t="shared" si="13"/>
        <v>600</v>
      </c>
      <c r="L85">
        <v>28077</v>
      </c>
      <c r="M85">
        <v>12045</v>
      </c>
    </row>
    <row r="86" spans="1:15" x14ac:dyDescent="0.2">
      <c r="A86">
        <v>8</v>
      </c>
      <c r="F86">
        <v>4315.05</v>
      </c>
      <c r="G86">
        <f t="shared" si="11"/>
        <v>46130.000000000109</v>
      </c>
      <c r="H86">
        <v>100944</v>
      </c>
      <c r="I86">
        <f t="shared" si="12"/>
        <v>1513</v>
      </c>
      <c r="J86">
        <v>18141</v>
      </c>
      <c r="K86" s="5">
        <f t="shared" si="13"/>
        <v>595</v>
      </c>
      <c r="L86">
        <v>33804</v>
      </c>
      <c r="M86">
        <v>12452</v>
      </c>
    </row>
    <row r="87" spans="1:15" x14ac:dyDescent="0.2">
      <c r="A87">
        <v>9</v>
      </c>
      <c r="F87">
        <v>4371.47</v>
      </c>
      <c r="G87">
        <f t="shared" si="11"/>
        <v>56420.000000000073</v>
      </c>
      <c r="H87">
        <v>102539</v>
      </c>
      <c r="I87">
        <f t="shared" si="12"/>
        <v>1595</v>
      </c>
      <c r="J87">
        <v>18553</v>
      </c>
      <c r="K87" s="5">
        <f t="shared" si="13"/>
        <v>412</v>
      </c>
      <c r="L87">
        <v>43797</v>
      </c>
      <c r="M87">
        <v>12452</v>
      </c>
    </row>
    <row r="88" spans="1:15" x14ac:dyDescent="0.2">
      <c r="A88">
        <v>10</v>
      </c>
      <c r="F88">
        <v>4467.5600000000004</v>
      </c>
      <c r="G88">
        <f t="shared" si="11"/>
        <v>96090.000000000146</v>
      </c>
      <c r="H88">
        <v>105067</v>
      </c>
      <c r="I88">
        <f t="shared" si="12"/>
        <v>2528</v>
      </c>
      <c r="J88">
        <v>19112</v>
      </c>
      <c r="K88" s="5">
        <f t="shared" si="13"/>
        <v>559</v>
      </c>
      <c r="L88">
        <v>51736</v>
      </c>
      <c r="M88">
        <v>12045</v>
      </c>
    </row>
    <row r="89" spans="1:15" x14ac:dyDescent="0.2">
      <c r="A89">
        <v>11</v>
      </c>
      <c r="F89">
        <v>4572.79</v>
      </c>
      <c r="G89">
        <f t="shared" si="11"/>
        <v>105229.99999999956</v>
      </c>
      <c r="H89">
        <v>107675</v>
      </c>
      <c r="I89">
        <f t="shared" si="12"/>
        <v>2608</v>
      </c>
      <c r="J89">
        <v>19596</v>
      </c>
      <c r="K89" s="5">
        <f t="shared" si="13"/>
        <v>484</v>
      </c>
      <c r="L89">
        <v>61348</v>
      </c>
      <c r="M89">
        <v>12452</v>
      </c>
    </row>
    <row r="90" spans="1:15" x14ac:dyDescent="0.2">
      <c r="A90">
        <v>12</v>
      </c>
      <c r="F90">
        <v>4700.88</v>
      </c>
      <c r="G90">
        <f t="shared" si="11"/>
        <v>128090.00000000015</v>
      </c>
      <c r="H90">
        <v>110762</v>
      </c>
      <c r="I90">
        <f t="shared" si="12"/>
        <v>3087</v>
      </c>
      <c r="J90">
        <v>20134</v>
      </c>
      <c r="K90" s="5">
        <f t="shared" si="13"/>
        <v>538</v>
      </c>
      <c r="L90">
        <v>66970</v>
      </c>
      <c r="M90">
        <v>12045</v>
      </c>
    </row>
    <row r="91" spans="1:15" x14ac:dyDescent="0.2">
      <c r="A91">
        <v>13</v>
      </c>
      <c r="M91">
        <v>12452</v>
      </c>
    </row>
    <row r="92" spans="1:15" x14ac:dyDescent="0.2">
      <c r="A92" t="s">
        <v>22</v>
      </c>
      <c r="G92">
        <f>AVERAGE(G78:G90)/100</f>
        <v>819.80833333333328</v>
      </c>
      <c r="I92">
        <f>AVERAGE(I79:I90)</f>
        <v>2133.9166666666665</v>
      </c>
      <c r="K92">
        <f>AVERAGE(K79:K90)</f>
        <v>566.91666666666663</v>
      </c>
      <c r="L92">
        <f>AVERAGE(L79:L90)</f>
        <v>49898</v>
      </c>
      <c r="M92">
        <f>AVERAGE(M79:M90)</f>
        <v>11310.166666666666</v>
      </c>
      <c r="N92" s="43">
        <f>M93/47/12</f>
        <v>262.71985815602835</v>
      </c>
      <c r="O92" s="43">
        <f>L93/47/12</f>
        <v>1061.6595744680851</v>
      </c>
    </row>
    <row r="93" spans="1:15" x14ac:dyDescent="0.2">
      <c r="A93" t="s">
        <v>23</v>
      </c>
      <c r="L93">
        <f>SUM(L79:L90)</f>
        <v>598776</v>
      </c>
      <c r="M93">
        <f>SUM(M79:M91)</f>
        <v>148174</v>
      </c>
    </row>
    <row r="95" spans="1:15" x14ac:dyDescent="0.2">
      <c r="A95">
        <v>2009</v>
      </c>
    </row>
    <row r="96" spans="1:15" x14ac:dyDescent="0.2">
      <c r="A96">
        <v>1</v>
      </c>
      <c r="F96">
        <v>4845.92</v>
      </c>
      <c r="G96">
        <f>$G$1*(F96-F90)</f>
        <v>145039.99999999997</v>
      </c>
      <c r="H96">
        <v>114181</v>
      </c>
      <c r="I96">
        <f>H96-H90</f>
        <v>3419</v>
      </c>
      <c r="J96">
        <v>20702</v>
      </c>
      <c r="K96" s="5">
        <f>J96-J90</f>
        <v>568</v>
      </c>
      <c r="L96">
        <v>75313</v>
      </c>
      <c r="M96">
        <v>5208</v>
      </c>
    </row>
    <row r="97" spans="1:15" x14ac:dyDescent="0.2">
      <c r="A97">
        <v>2</v>
      </c>
      <c r="F97">
        <v>4970.21</v>
      </c>
      <c r="G97">
        <f t="shared" ref="G97:G107" si="14">$G$1*(F97-F96)</f>
        <v>124289.99999999997</v>
      </c>
      <c r="H97">
        <v>117000</v>
      </c>
      <c r="I97">
        <f t="shared" ref="I97:I107" si="15">H97-H96</f>
        <v>2819</v>
      </c>
      <c r="J97">
        <v>21000</v>
      </c>
      <c r="K97" s="5">
        <f t="shared" ref="K97:K107" si="16">J97-J96</f>
        <v>298</v>
      </c>
      <c r="L97">
        <v>68493</v>
      </c>
      <c r="M97">
        <v>10837</v>
      </c>
    </row>
    <row r="98" spans="1:15" x14ac:dyDescent="0.2">
      <c r="A98">
        <v>3</v>
      </c>
      <c r="F98">
        <v>5107.29</v>
      </c>
      <c r="G98">
        <f t="shared" si="14"/>
        <v>137079.99999999994</v>
      </c>
      <c r="H98">
        <v>120414</v>
      </c>
      <c r="I98">
        <f t="shared" si="15"/>
        <v>3414</v>
      </c>
      <c r="J98">
        <v>21787</v>
      </c>
      <c r="K98" s="5">
        <f t="shared" si="16"/>
        <v>787</v>
      </c>
      <c r="L98">
        <v>69156</v>
      </c>
      <c r="M98">
        <v>11989</v>
      </c>
    </row>
    <row r="99" spans="1:15" x14ac:dyDescent="0.2">
      <c r="A99">
        <v>4</v>
      </c>
      <c r="F99">
        <v>5179.7</v>
      </c>
      <c r="G99">
        <f t="shared" si="14"/>
        <v>72409.999999999854</v>
      </c>
      <c r="H99">
        <v>122286</v>
      </c>
      <c r="I99">
        <f t="shared" si="15"/>
        <v>1872</v>
      </c>
      <c r="J99">
        <v>22261</v>
      </c>
      <c r="K99" s="5">
        <f t="shared" si="16"/>
        <v>474</v>
      </c>
      <c r="L99">
        <v>42731</v>
      </c>
      <c r="M99">
        <v>11611</v>
      </c>
    </row>
    <row r="100" spans="1:15" x14ac:dyDescent="0.2">
      <c r="A100">
        <v>5</v>
      </c>
      <c r="F100">
        <v>5238.2299999999996</v>
      </c>
      <c r="G100">
        <f t="shared" si="14"/>
        <v>58529.999999999745</v>
      </c>
      <c r="H100">
        <v>123860</v>
      </c>
      <c r="I100">
        <f t="shared" si="15"/>
        <v>1574</v>
      </c>
      <c r="J100">
        <v>22853</v>
      </c>
      <c r="K100" s="5">
        <f t="shared" si="16"/>
        <v>592</v>
      </c>
      <c r="L100">
        <v>52678</v>
      </c>
      <c r="M100">
        <v>12006</v>
      </c>
    </row>
    <row r="101" spans="1:15" x14ac:dyDescent="0.2">
      <c r="A101">
        <v>6</v>
      </c>
      <c r="F101">
        <v>5265</v>
      </c>
      <c r="G101">
        <f t="shared" si="14"/>
        <v>26770.000000000437</v>
      </c>
      <c r="H101">
        <v>124500</v>
      </c>
      <c r="I101">
        <f t="shared" si="15"/>
        <v>640</v>
      </c>
      <c r="J101">
        <v>23000</v>
      </c>
      <c r="K101" s="5">
        <f t="shared" si="16"/>
        <v>147</v>
      </c>
      <c r="L101">
        <v>33316</v>
      </c>
      <c r="M101">
        <v>11611</v>
      </c>
    </row>
    <row r="102" spans="1:15" x14ac:dyDescent="0.2">
      <c r="A102">
        <v>7</v>
      </c>
      <c r="F102">
        <v>5301.73</v>
      </c>
      <c r="G102">
        <f t="shared" si="14"/>
        <v>36729.999999999563</v>
      </c>
      <c r="H102">
        <v>125903</v>
      </c>
      <c r="I102">
        <f t="shared" si="15"/>
        <v>1403</v>
      </c>
      <c r="J102">
        <v>23994</v>
      </c>
      <c r="K102" s="5">
        <f t="shared" si="16"/>
        <v>994</v>
      </c>
      <c r="L102">
        <v>30223</v>
      </c>
      <c r="M102">
        <v>11989</v>
      </c>
    </row>
    <row r="103" spans="1:15" x14ac:dyDescent="0.2">
      <c r="A103">
        <v>8</v>
      </c>
      <c r="F103">
        <v>5328.02</v>
      </c>
      <c r="G103">
        <f t="shared" si="14"/>
        <v>26290.000000000873</v>
      </c>
      <c r="H103">
        <v>126797</v>
      </c>
      <c r="I103">
        <f t="shared" si="15"/>
        <v>894</v>
      </c>
      <c r="J103">
        <v>24508</v>
      </c>
      <c r="K103" s="5">
        <f t="shared" si="16"/>
        <v>514</v>
      </c>
      <c r="L103">
        <v>31510</v>
      </c>
      <c r="M103">
        <v>12006</v>
      </c>
    </row>
    <row r="104" spans="1:15" x14ac:dyDescent="0.2">
      <c r="A104">
        <v>9</v>
      </c>
      <c r="F104">
        <v>5398</v>
      </c>
      <c r="G104">
        <f t="shared" si="14"/>
        <v>69979.999999999563</v>
      </c>
      <c r="H104">
        <v>128796</v>
      </c>
      <c r="I104">
        <f t="shared" si="15"/>
        <v>1999</v>
      </c>
      <c r="J104">
        <v>25206</v>
      </c>
      <c r="K104" s="5">
        <f t="shared" si="16"/>
        <v>698</v>
      </c>
      <c r="L104">
        <v>37847</v>
      </c>
      <c r="M104">
        <v>11611</v>
      </c>
    </row>
    <row r="105" spans="1:15" x14ac:dyDescent="0.2">
      <c r="A105">
        <v>10</v>
      </c>
      <c r="F105">
        <v>5471.41</v>
      </c>
      <c r="G105">
        <f t="shared" si="14"/>
        <v>73409.999999999854</v>
      </c>
      <c r="H105">
        <v>130548</v>
      </c>
      <c r="I105">
        <f t="shared" si="15"/>
        <v>1752</v>
      </c>
      <c r="J105">
        <v>25574</v>
      </c>
      <c r="K105" s="5">
        <f t="shared" si="16"/>
        <v>368</v>
      </c>
      <c r="L105">
        <v>60703</v>
      </c>
      <c r="M105">
        <v>11989</v>
      </c>
    </row>
    <row r="106" spans="1:15" x14ac:dyDescent="0.2">
      <c r="A106">
        <v>11</v>
      </c>
      <c r="F106">
        <v>5577.42</v>
      </c>
      <c r="G106">
        <f t="shared" si="14"/>
        <v>106010.00000000022</v>
      </c>
      <c r="H106">
        <v>133167</v>
      </c>
      <c r="I106">
        <f t="shared" si="15"/>
        <v>2619</v>
      </c>
      <c r="J106">
        <v>26110</v>
      </c>
      <c r="K106" s="5">
        <f t="shared" si="16"/>
        <v>536</v>
      </c>
      <c r="L106">
        <v>59910</v>
      </c>
      <c r="M106">
        <v>11611</v>
      </c>
    </row>
    <row r="107" spans="1:15" x14ac:dyDescent="0.2">
      <c r="A107">
        <v>12</v>
      </c>
      <c r="F107">
        <v>5714.34</v>
      </c>
      <c r="G107">
        <f t="shared" si="14"/>
        <v>136920.00000000006</v>
      </c>
      <c r="H107">
        <v>136403</v>
      </c>
      <c r="I107">
        <f t="shared" si="15"/>
        <v>3236</v>
      </c>
      <c r="J107">
        <v>26656</v>
      </c>
      <c r="K107" s="5">
        <f t="shared" si="16"/>
        <v>546</v>
      </c>
      <c r="L107">
        <v>77693</v>
      </c>
      <c r="M107">
        <v>11989</v>
      </c>
    </row>
    <row r="109" spans="1:15" x14ac:dyDescent="0.2">
      <c r="A109" t="s">
        <v>22</v>
      </c>
      <c r="G109">
        <f>AVERAGE(G95:G107)/100</f>
        <v>844.55000000000018</v>
      </c>
      <c r="I109">
        <f>AVERAGE(I96:I107)</f>
        <v>2136.75</v>
      </c>
      <c r="K109">
        <f>AVERAGE(K96:K107)</f>
        <v>543.5</v>
      </c>
      <c r="L109">
        <f>AVERAGE(L96:L107)</f>
        <v>53297.75</v>
      </c>
      <c r="M109">
        <f>AVERAGE(M96:M107)</f>
        <v>11204.75</v>
      </c>
      <c r="N109" s="43">
        <f>M110/47/12</f>
        <v>238.39893617021278</v>
      </c>
      <c r="O109" s="43">
        <f>L110/47/12</f>
        <v>1133.9946808510638</v>
      </c>
    </row>
    <row r="110" spans="1:15" x14ac:dyDescent="0.2">
      <c r="A110" t="s">
        <v>23</v>
      </c>
      <c r="L110">
        <f>SUM(L96:L107)</f>
        <v>639573</v>
      </c>
      <c r="M110">
        <f>SUM(M96:M108)</f>
        <v>134457</v>
      </c>
    </row>
    <row r="112" spans="1:15" x14ac:dyDescent="0.2">
      <c r="A112">
        <v>2010</v>
      </c>
    </row>
    <row r="113" spans="1:17" x14ac:dyDescent="0.2">
      <c r="A113">
        <v>1</v>
      </c>
      <c r="F113">
        <v>5897.16</v>
      </c>
      <c r="G113">
        <v>173190</v>
      </c>
      <c r="K113">
        <v>334</v>
      </c>
      <c r="L113">
        <v>93700</v>
      </c>
      <c r="M113">
        <v>8308</v>
      </c>
    </row>
    <row r="114" spans="1:17" x14ac:dyDescent="0.2">
      <c r="A114">
        <v>2</v>
      </c>
      <c r="F114">
        <v>6041.51</v>
      </c>
      <c r="G114">
        <v>144350</v>
      </c>
      <c r="K114">
        <v>518</v>
      </c>
      <c r="L114">
        <v>79482</v>
      </c>
      <c r="M114">
        <v>11173</v>
      </c>
    </row>
    <row r="115" spans="1:17" x14ac:dyDescent="0.2">
      <c r="A115">
        <v>3</v>
      </c>
      <c r="F115">
        <v>6176.13</v>
      </c>
      <c r="G115">
        <v>134620</v>
      </c>
      <c r="K115">
        <v>574</v>
      </c>
      <c r="L115">
        <v>77163</v>
      </c>
      <c r="M115">
        <v>12379</v>
      </c>
    </row>
    <row r="116" spans="1:17" x14ac:dyDescent="0.2">
      <c r="A116">
        <v>4</v>
      </c>
      <c r="F116">
        <v>6269.87</v>
      </c>
      <c r="G116">
        <v>93740</v>
      </c>
      <c r="K116">
        <v>555</v>
      </c>
      <c r="L116">
        <v>59018</v>
      </c>
      <c r="M116">
        <v>11971</v>
      </c>
    </row>
    <row r="117" spans="1:17" x14ac:dyDescent="0.2">
      <c r="A117">
        <v>5</v>
      </c>
      <c r="F117">
        <v>6332.9</v>
      </c>
      <c r="G117">
        <v>63030</v>
      </c>
      <c r="K117">
        <v>573</v>
      </c>
      <c r="L117">
        <v>46469</v>
      </c>
      <c r="M117">
        <v>12362</v>
      </c>
    </row>
    <row r="118" spans="1:17" x14ac:dyDescent="0.2">
      <c r="A118">
        <v>6</v>
      </c>
      <c r="F118">
        <v>6365.4</v>
      </c>
      <c r="G118">
        <v>32500</v>
      </c>
      <c r="K118">
        <v>555</v>
      </c>
      <c r="L118">
        <v>32762</v>
      </c>
      <c r="M118">
        <v>11971</v>
      </c>
    </row>
    <row r="119" spans="1:17" x14ac:dyDescent="0.2">
      <c r="A119">
        <v>7</v>
      </c>
      <c r="F119">
        <v>6383.15</v>
      </c>
      <c r="G119">
        <v>17750</v>
      </c>
      <c r="K119">
        <v>574</v>
      </c>
      <c r="L119">
        <v>27682</v>
      </c>
      <c r="M119">
        <v>12379</v>
      </c>
    </row>
    <row r="120" spans="1:17" x14ac:dyDescent="0.2">
      <c r="A120">
        <v>8</v>
      </c>
      <c r="F120">
        <v>6416.04</v>
      </c>
      <c r="G120">
        <v>32890</v>
      </c>
      <c r="K120">
        <v>573</v>
      </c>
      <c r="L120">
        <v>34173</v>
      </c>
      <c r="M120">
        <v>12362</v>
      </c>
    </row>
    <row r="121" spans="1:17" x14ac:dyDescent="0.2">
      <c r="A121">
        <v>9</v>
      </c>
      <c r="F121">
        <v>6478.44</v>
      </c>
      <c r="G121">
        <v>62400</v>
      </c>
      <c r="K121">
        <v>555</v>
      </c>
      <c r="L121">
        <v>46188</v>
      </c>
      <c r="M121">
        <v>11971</v>
      </c>
    </row>
    <row r="122" spans="1:17" x14ac:dyDescent="0.2">
      <c r="A122">
        <v>10</v>
      </c>
      <c r="F122">
        <v>6578.57</v>
      </c>
      <c r="G122">
        <v>100130</v>
      </c>
      <c r="K122">
        <v>573</v>
      </c>
      <c r="L122">
        <v>63002</v>
      </c>
      <c r="M122">
        <v>12362</v>
      </c>
    </row>
    <row r="123" spans="1:17" x14ac:dyDescent="0.2">
      <c r="A123">
        <v>11</v>
      </c>
      <c r="F123">
        <v>6704.45</v>
      </c>
      <c r="G123">
        <v>125880</v>
      </c>
      <c r="K123">
        <v>555</v>
      </c>
      <c r="L123">
        <v>73405</v>
      </c>
      <c r="M123">
        <v>11971</v>
      </c>
    </row>
    <row r="124" spans="1:17" x14ac:dyDescent="0.2">
      <c r="A124">
        <v>12</v>
      </c>
      <c r="F124">
        <v>6875.23</v>
      </c>
      <c r="G124">
        <v>170780</v>
      </c>
      <c r="K124">
        <v>573</v>
      </c>
      <c r="L124">
        <v>93294</v>
      </c>
      <c r="M124">
        <v>12362</v>
      </c>
    </row>
    <row r="126" spans="1:17" x14ac:dyDescent="0.2">
      <c r="A126" s="12" t="s">
        <v>22</v>
      </c>
      <c r="B126" s="13"/>
      <c r="C126" s="13"/>
      <c r="D126" s="13"/>
      <c r="E126" s="13"/>
      <c r="F126" s="13"/>
      <c r="G126" s="13">
        <f>AVERAGE(G112:G124)/100</f>
        <v>959.38333333333333</v>
      </c>
      <c r="H126" s="13"/>
      <c r="I126" s="13"/>
      <c r="J126" s="13"/>
      <c r="K126" s="13">
        <f>AVERAGE(K113:K124)</f>
        <v>542.66666666666663</v>
      </c>
      <c r="L126" s="13">
        <f>AVERAGE(L113:L124)</f>
        <v>60528.166666666664</v>
      </c>
      <c r="M126" s="13">
        <f>AVERAGE(M113:M124)</f>
        <v>11797.583333333334</v>
      </c>
      <c r="N126" s="44">
        <f>M127/47/12</f>
        <v>251.01241134751774</v>
      </c>
      <c r="O126" s="44">
        <f>L127/47/12</f>
        <v>1287.8333333333333</v>
      </c>
      <c r="P126" s="13">
        <v>8760</v>
      </c>
      <c r="Q126" s="14">
        <v>744</v>
      </c>
    </row>
    <row r="127" spans="1:17" x14ac:dyDescent="0.2">
      <c r="A127" s="15" t="s">
        <v>23</v>
      </c>
      <c r="G127">
        <f>SUM(G113:G124)</f>
        <v>1151260</v>
      </c>
      <c r="L127">
        <f>SUM(L113:L124)</f>
        <v>726338</v>
      </c>
      <c r="M127">
        <f>SUM(M113:M125)</f>
        <v>141571</v>
      </c>
      <c r="Q127" s="16"/>
    </row>
    <row r="128" spans="1:17" x14ac:dyDescent="0.2">
      <c r="A128" s="15" t="s">
        <v>24</v>
      </c>
      <c r="G128" s="17">
        <f>G127/P126/47</f>
        <v>2.7962207325366752</v>
      </c>
      <c r="Q128" s="16"/>
    </row>
    <row r="129" spans="1:17" x14ac:dyDescent="0.2">
      <c r="A129" s="15" t="s">
        <v>25</v>
      </c>
      <c r="G129" s="17">
        <f>G113/Q126/47</f>
        <v>4.9528140013726834</v>
      </c>
      <c r="Q129" s="16"/>
    </row>
    <row r="130" spans="1:17" x14ac:dyDescent="0.2">
      <c r="A130" s="18"/>
      <c r="B130" s="19"/>
      <c r="C130" s="19"/>
      <c r="D130" s="19"/>
      <c r="E130" s="19"/>
      <c r="F130" s="19"/>
      <c r="G130" s="20"/>
      <c r="H130" s="19"/>
      <c r="I130" s="19"/>
      <c r="J130" s="19"/>
      <c r="K130" s="19"/>
      <c r="L130" s="19"/>
      <c r="M130" s="19"/>
      <c r="N130" s="45"/>
      <c r="O130" s="45"/>
      <c r="P130" s="19"/>
      <c r="Q130" s="21"/>
    </row>
    <row r="131" spans="1:17" x14ac:dyDescent="0.2">
      <c r="A131">
        <v>2011</v>
      </c>
      <c r="G131" s="17"/>
    </row>
    <row r="132" spans="1:17" x14ac:dyDescent="0.2">
      <c r="A132">
        <v>1</v>
      </c>
      <c r="F132">
        <v>7021.53</v>
      </c>
      <c r="G132" s="17">
        <v>146300</v>
      </c>
      <c r="I132">
        <v>3451.7</v>
      </c>
      <c r="K132">
        <v>573</v>
      </c>
      <c r="L132">
        <v>84799</v>
      </c>
      <c r="M132">
        <v>12944</v>
      </c>
    </row>
    <row r="133" spans="1:17" x14ac:dyDescent="0.2">
      <c r="A133">
        <v>2</v>
      </c>
      <c r="F133">
        <v>7163.76</v>
      </c>
      <c r="G133" s="17">
        <v>142230</v>
      </c>
      <c r="I133">
        <v>3292.5</v>
      </c>
      <c r="K133">
        <v>518</v>
      </c>
      <c r="L133">
        <v>81036</v>
      </c>
      <c r="M133">
        <v>11699</v>
      </c>
    </row>
    <row r="134" spans="1:17" x14ac:dyDescent="0.2">
      <c r="A134">
        <v>3</v>
      </c>
      <c r="F134">
        <v>7292.95</v>
      </c>
      <c r="G134" s="17">
        <v>129190</v>
      </c>
      <c r="I134">
        <v>3167.2</v>
      </c>
      <c r="K134">
        <v>573</v>
      </c>
      <c r="L134">
        <v>77314</v>
      </c>
      <c r="M134">
        <v>12944</v>
      </c>
    </row>
    <row r="135" spans="1:17" x14ac:dyDescent="0.2">
      <c r="A135">
        <v>4</v>
      </c>
      <c r="F135">
        <v>7367.88</v>
      </c>
      <c r="G135" s="17">
        <v>74930</v>
      </c>
      <c r="K135">
        <v>416</v>
      </c>
      <c r="L135">
        <v>52914</v>
      </c>
      <c r="M135">
        <v>10066</v>
      </c>
    </row>
    <row r="136" spans="1:17" x14ac:dyDescent="0.2">
      <c r="A136">
        <v>5</v>
      </c>
      <c r="F136">
        <v>7420.15</v>
      </c>
      <c r="G136" s="17">
        <v>52270</v>
      </c>
      <c r="K136">
        <v>565</v>
      </c>
      <c r="L136">
        <v>43661</v>
      </c>
      <c r="M136">
        <v>12802</v>
      </c>
    </row>
    <row r="137" spans="1:17" x14ac:dyDescent="0.2">
      <c r="A137">
        <v>6</v>
      </c>
      <c r="F137">
        <v>7446.56</v>
      </c>
      <c r="G137" s="17">
        <v>26410</v>
      </c>
      <c r="K137">
        <v>547</v>
      </c>
      <c r="L137">
        <v>31686</v>
      </c>
      <c r="M137">
        <v>12393</v>
      </c>
    </row>
    <row r="138" spans="1:17" x14ac:dyDescent="0.2">
      <c r="A138">
        <v>7</v>
      </c>
      <c r="F138">
        <v>7465.64</v>
      </c>
      <c r="G138" s="17">
        <v>19080</v>
      </c>
      <c r="K138">
        <v>565</v>
      </c>
      <c r="L138">
        <v>29777</v>
      </c>
      <c r="M138">
        <v>12802</v>
      </c>
    </row>
    <row r="139" spans="1:17" x14ac:dyDescent="0.2">
      <c r="A139">
        <v>8</v>
      </c>
      <c r="F139">
        <v>7492.5</v>
      </c>
      <c r="G139" s="17">
        <v>26860</v>
      </c>
      <c r="K139">
        <v>565</v>
      </c>
      <c r="L139">
        <v>33181</v>
      </c>
      <c r="M139">
        <v>12802</v>
      </c>
    </row>
    <row r="140" spans="1:17" x14ac:dyDescent="0.2">
      <c r="A140">
        <v>9</v>
      </c>
      <c r="F140">
        <v>7538.92</v>
      </c>
      <c r="G140" s="17">
        <v>46420</v>
      </c>
      <c r="K140">
        <v>547</v>
      </c>
      <c r="L140">
        <v>41057</v>
      </c>
      <c r="M140">
        <v>12393</v>
      </c>
    </row>
    <row r="141" spans="1:17" x14ac:dyDescent="0.2">
      <c r="A141">
        <v>10</v>
      </c>
      <c r="F141">
        <v>7626.82</v>
      </c>
      <c r="G141" s="17">
        <v>87900</v>
      </c>
      <c r="K141">
        <v>565</v>
      </c>
      <c r="L141">
        <v>59886</v>
      </c>
      <c r="M141">
        <v>12802</v>
      </c>
    </row>
    <row r="142" spans="1:17" x14ac:dyDescent="0.2">
      <c r="A142">
        <v>11</v>
      </c>
      <c r="F142">
        <v>7721.55</v>
      </c>
      <c r="G142" s="17">
        <v>94730</v>
      </c>
      <c r="K142">
        <v>547</v>
      </c>
      <c r="L142">
        <v>62192</v>
      </c>
      <c r="M142">
        <v>12393</v>
      </c>
    </row>
    <row r="143" spans="1:17" x14ac:dyDescent="0.2">
      <c r="A143">
        <v>12</v>
      </c>
      <c r="F143">
        <v>7838.95</v>
      </c>
      <c r="G143" s="17">
        <v>117400</v>
      </c>
      <c r="K143">
        <v>565</v>
      </c>
      <c r="L143">
        <v>72492</v>
      </c>
      <c r="M143">
        <v>12802</v>
      </c>
    </row>
    <row r="144" spans="1:17" x14ac:dyDescent="0.2">
      <c r="G144" s="17"/>
    </row>
    <row r="145" spans="1:15" x14ac:dyDescent="0.2">
      <c r="A145" s="12" t="s">
        <v>22</v>
      </c>
      <c r="B145" s="13"/>
      <c r="C145" s="13"/>
      <c r="D145" s="13"/>
      <c r="E145" s="13"/>
      <c r="F145" s="13"/>
      <c r="G145" s="13">
        <f>AVERAGE(G131:G143)/100</f>
        <v>803.1</v>
      </c>
      <c r="H145" s="13"/>
      <c r="I145" s="13"/>
      <c r="J145" s="13"/>
      <c r="K145" s="13">
        <f>AVERAGE(K132:K144)</f>
        <v>545.5</v>
      </c>
      <c r="L145" s="13">
        <f>AVERAGE(L132:L144)</f>
        <v>55832.916666666664</v>
      </c>
      <c r="M145" s="13">
        <f>AVERAGE(M132:M144)</f>
        <v>12403.5</v>
      </c>
      <c r="N145" s="44">
        <f>M146/47/12</f>
        <v>263.90425531914894</v>
      </c>
      <c r="O145" s="50">
        <f>L146/47/12</f>
        <v>1187.9343971631206</v>
      </c>
    </row>
    <row r="146" spans="1:15" x14ac:dyDescent="0.2">
      <c r="A146" s="15" t="s">
        <v>23</v>
      </c>
      <c r="G146">
        <f>SUM(G132:G143)</f>
        <v>963720</v>
      </c>
      <c r="L146">
        <f>SUM(L132:L144)</f>
        <v>669995</v>
      </c>
      <c r="M146">
        <f>SUM(M132:M144)</f>
        <v>148842</v>
      </c>
      <c r="O146" s="51"/>
    </row>
    <row r="147" spans="1:15" x14ac:dyDescent="0.2">
      <c r="A147" s="15" t="s">
        <v>24</v>
      </c>
      <c r="G147" s="17">
        <f>G146/P126/47</f>
        <v>2.3407169921305742</v>
      </c>
      <c r="O147" s="51"/>
    </row>
    <row r="148" spans="1:15" x14ac:dyDescent="0.2">
      <c r="A148" s="15" t="s">
        <v>25</v>
      </c>
      <c r="G148" s="17">
        <f>G132/Q126/47</f>
        <v>4.1838252116220538</v>
      </c>
      <c r="O148" s="51"/>
    </row>
    <row r="149" spans="1:15" x14ac:dyDescent="0.2">
      <c r="A149" s="18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45"/>
      <c r="O149" s="52"/>
    </row>
    <row r="151" spans="1:15" x14ac:dyDescent="0.2">
      <c r="A151">
        <v>2012</v>
      </c>
      <c r="J151">
        <v>1521</v>
      </c>
    </row>
    <row r="152" spans="1:15" x14ac:dyDescent="0.2">
      <c r="A152">
        <v>1</v>
      </c>
      <c r="F152">
        <v>7975.61</v>
      </c>
      <c r="G152">
        <v>136660</v>
      </c>
      <c r="J152">
        <v>1872</v>
      </c>
      <c r="K152">
        <f>J152-J151</f>
        <v>351</v>
      </c>
      <c r="L152">
        <v>83225</v>
      </c>
      <c r="M152">
        <v>10000</v>
      </c>
    </row>
    <row r="153" spans="1:15" x14ac:dyDescent="0.2">
      <c r="A153" t="s">
        <v>26</v>
      </c>
      <c r="F153">
        <v>8113.8</v>
      </c>
      <c r="G153">
        <v>138190</v>
      </c>
      <c r="J153">
        <v>523</v>
      </c>
      <c r="K153">
        <v>523</v>
      </c>
      <c r="L153">
        <v>82184</v>
      </c>
      <c r="M153">
        <v>14718</v>
      </c>
    </row>
    <row r="154" spans="1:15" x14ac:dyDescent="0.2">
      <c r="A154">
        <v>3</v>
      </c>
      <c r="F154">
        <v>8221.6200000000008</v>
      </c>
      <c r="G154">
        <v>107820</v>
      </c>
      <c r="J154">
        <v>1080</v>
      </c>
      <c r="K154">
        <f t="shared" ref="K154:K160" si="17">J154-J153</f>
        <v>557</v>
      </c>
      <c r="L154">
        <v>71002</v>
      </c>
      <c r="M154">
        <v>12759</v>
      </c>
    </row>
    <row r="155" spans="1:15" x14ac:dyDescent="0.2">
      <c r="A155">
        <v>4</v>
      </c>
      <c r="F155">
        <v>8320.01</v>
      </c>
      <c r="G155">
        <v>98390</v>
      </c>
      <c r="J155">
        <v>1618</v>
      </c>
      <c r="K155">
        <f t="shared" si="17"/>
        <v>538</v>
      </c>
      <c r="L155">
        <v>65433</v>
      </c>
      <c r="M155">
        <v>12350</v>
      </c>
    </row>
    <row r="156" spans="1:15" x14ac:dyDescent="0.2">
      <c r="A156">
        <v>5</v>
      </c>
      <c r="F156">
        <v>8375.67</v>
      </c>
      <c r="G156">
        <v>55660</v>
      </c>
      <c r="J156">
        <v>2235</v>
      </c>
      <c r="K156">
        <f t="shared" si="17"/>
        <v>617</v>
      </c>
      <c r="L156">
        <v>46670</v>
      </c>
      <c r="M156">
        <v>12759</v>
      </c>
    </row>
    <row r="157" spans="1:15" x14ac:dyDescent="0.2">
      <c r="A157">
        <v>6</v>
      </c>
      <c r="F157">
        <v>8415.8700000000008</v>
      </c>
      <c r="G157">
        <v>40200</v>
      </c>
      <c r="J157">
        <v>2806</v>
      </c>
      <c r="K157">
        <f t="shared" si="17"/>
        <v>571</v>
      </c>
      <c r="L157">
        <v>38956</v>
      </c>
      <c r="M157">
        <v>12350</v>
      </c>
    </row>
    <row r="158" spans="1:15" x14ac:dyDescent="0.2">
      <c r="A158">
        <v>7</v>
      </c>
      <c r="F158">
        <v>8441.99</v>
      </c>
      <c r="G158">
        <v>26120</v>
      </c>
      <c r="J158">
        <v>3465</v>
      </c>
      <c r="K158">
        <f t="shared" si="17"/>
        <v>659</v>
      </c>
      <c r="L158">
        <v>33958</v>
      </c>
      <c r="M158">
        <v>12759</v>
      </c>
    </row>
    <row r="159" spans="1:15" x14ac:dyDescent="0.2">
      <c r="A159">
        <v>8</v>
      </c>
      <c r="F159">
        <v>8472.81</v>
      </c>
      <c r="G159">
        <v>30820</v>
      </c>
      <c r="J159">
        <v>4197</v>
      </c>
      <c r="K159">
        <f t="shared" si="17"/>
        <v>732</v>
      </c>
      <c r="L159">
        <v>36097</v>
      </c>
      <c r="M159">
        <v>12759</v>
      </c>
    </row>
    <row r="160" spans="1:15" x14ac:dyDescent="0.2">
      <c r="A160">
        <v>9</v>
      </c>
      <c r="F160">
        <v>8529.86</v>
      </c>
      <c r="G160">
        <v>57050</v>
      </c>
      <c r="J160">
        <v>4930</v>
      </c>
      <c r="K160">
        <f t="shared" si="17"/>
        <v>733</v>
      </c>
      <c r="L160">
        <v>47329</v>
      </c>
      <c r="M160">
        <v>12350</v>
      </c>
    </row>
    <row r="161" spans="1:16" x14ac:dyDescent="0.2">
      <c r="A161">
        <v>10</v>
      </c>
      <c r="F161">
        <v>8629.4500000000007</v>
      </c>
      <c r="G161">
        <v>99590</v>
      </c>
      <c r="J161">
        <v>5413</v>
      </c>
      <c r="K161">
        <v>483</v>
      </c>
      <c r="L161">
        <v>67387</v>
      </c>
      <c r="M161">
        <v>12759</v>
      </c>
    </row>
    <row r="162" spans="1:16" x14ac:dyDescent="0.2">
      <c r="A162">
        <v>11</v>
      </c>
      <c r="F162">
        <v>8740.7000000000007</v>
      </c>
      <c r="G162">
        <v>111250</v>
      </c>
      <c r="J162">
        <v>5896</v>
      </c>
      <c r="K162">
        <v>483</v>
      </c>
      <c r="L162">
        <v>71990</v>
      </c>
      <c r="M162">
        <v>12350</v>
      </c>
    </row>
    <row r="163" spans="1:16" x14ac:dyDescent="0.2">
      <c r="A163">
        <v>12</v>
      </c>
      <c r="F163">
        <v>8896.75</v>
      </c>
      <c r="G163">
        <v>156050</v>
      </c>
      <c r="H163">
        <v>216813.1</v>
      </c>
      <c r="J163">
        <v>6381</v>
      </c>
      <c r="K163">
        <v>485</v>
      </c>
      <c r="L163">
        <v>93076</v>
      </c>
      <c r="M163">
        <v>12759</v>
      </c>
    </row>
    <row r="165" spans="1:16" x14ac:dyDescent="0.2">
      <c r="A165" s="12" t="s">
        <v>27</v>
      </c>
      <c r="B165" s="13"/>
      <c r="C165" s="13"/>
      <c r="D165" s="13"/>
      <c r="E165" s="13"/>
      <c r="F165" s="13"/>
      <c r="G165" s="13">
        <f>AVERAGE(G151:G163)/100</f>
        <v>881.5</v>
      </c>
      <c r="H165" s="13"/>
      <c r="I165" s="13"/>
      <c r="J165" s="13"/>
      <c r="K165" s="13">
        <f>AVERAGE(K152:K164)</f>
        <v>561</v>
      </c>
      <c r="L165" s="13">
        <f>AVERAGE(L152:L164)</f>
        <v>61442.25</v>
      </c>
      <c r="M165" s="13">
        <f>AVERAGE(M152:M164)</f>
        <v>12556</v>
      </c>
      <c r="N165" s="44">
        <f>M166/47/12</f>
        <v>267.14893617021278</v>
      </c>
      <c r="O165" s="50">
        <f>L166/47/12</f>
        <v>1307.2819148936171</v>
      </c>
    </row>
    <row r="166" spans="1:16" x14ac:dyDescent="0.2">
      <c r="A166" s="15" t="s">
        <v>28</v>
      </c>
      <c r="G166">
        <f>SUM(G152:G163)</f>
        <v>1057800</v>
      </c>
      <c r="L166">
        <f>SUM(L152:L164)</f>
        <v>737307</v>
      </c>
      <c r="M166">
        <f>SUM(M152:M164)</f>
        <v>150672</v>
      </c>
      <c r="O166" s="51"/>
    </row>
    <row r="167" spans="1:16" x14ac:dyDescent="0.2">
      <c r="A167" s="15" t="s">
        <v>24</v>
      </c>
      <c r="G167" s="17">
        <f>G166/P126/47</f>
        <v>2.569221801224133</v>
      </c>
      <c r="O167" s="51"/>
    </row>
    <row r="168" spans="1:16" x14ac:dyDescent="0.2">
      <c r="A168" s="15" t="s">
        <v>29</v>
      </c>
      <c r="G168" s="17">
        <f>G163/Q126/47</f>
        <v>4.4626515671471063</v>
      </c>
      <c r="O168" s="51"/>
    </row>
    <row r="169" spans="1:16" x14ac:dyDescent="0.2">
      <c r="A169" s="18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45"/>
      <c r="O169" s="52"/>
    </row>
    <row r="170" spans="1:16" x14ac:dyDescent="0.2">
      <c r="A170">
        <v>2013</v>
      </c>
    </row>
    <row r="171" spans="1:16" x14ac:dyDescent="0.2">
      <c r="A171">
        <v>1</v>
      </c>
      <c r="F171">
        <v>9051.33</v>
      </c>
      <c r="G171">
        <f>(F171-F163)*1000</f>
        <v>154579.99999999994</v>
      </c>
      <c r="H171">
        <v>220388.6</v>
      </c>
      <c r="I171">
        <f>H171-H163</f>
        <v>3575.5</v>
      </c>
      <c r="J171">
        <v>6720</v>
      </c>
      <c r="K171">
        <f>J171-J163</f>
        <v>339</v>
      </c>
      <c r="L171">
        <v>139530</v>
      </c>
      <c r="M171">
        <v>23132</v>
      </c>
    </row>
    <row r="172" spans="1:16" x14ac:dyDescent="0.2">
      <c r="A172">
        <v>2</v>
      </c>
      <c r="F172">
        <v>9182.34</v>
      </c>
      <c r="G172">
        <f>(F172-F171)*1000</f>
        <v>131010.00000000022</v>
      </c>
      <c r="H172">
        <v>223462.39999999999</v>
      </c>
      <c r="I172">
        <f>H172-H171</f>
        <v>3073.7999999999884</v>
      </c>
      <c r="J172">
        <v>7329</v>
      </c>
      <c r="K172">
        <f t="shared" ref="K172:K182" si="18">J172-J171</f>
        <v>609</v>
      </c>
      <c r="L172">
        <v>117195</v>
      </c>
      <c r="M172">
        <v>12607</v>
      </c>
    </row>
    <row r="173" spans="1:16" x14ac:dyDescent="0.2">
      <c r="A173">
        <v>3</v>
      </c>
      <c r="F173">
        <v>9321.73</v>
      </c>
      <c r="G173">
        <f>(F173-F172)*1000</f>
        <v>139389.99999999942</v>
      </c>
      <c r="H173">
        <v>226402.8</v>
      </c>
      <c r="I173">
        <f>H173-H172</f>
        <v>2940.3999999999942</v>
      </c>
      <c r="J173">
        <v>7741</v>
      </c>
      <c r="K173">
        <f t="shared" si="18"/>
        <v>412</v>
      </c>
      <c r="L173">
        <v>124098</v>
      </c>
      <c r="M173">
        <v>13950</v>
      </c>
    </row>
    <row r="174" spans="1:16" x14ac:dyDescent="0.2">
      <c r="A174">
        <v>4</v>
      </c>
      <c r="F174">
        <v>9410.65</v>
      </c>
      <c r="G174">
        <v>88920</v>
      </c>
      <c r="H174">
        <v>228393.4</v>
      </c>
      <c r="I174">
        <f>H174-H173</f>
        <v>1990.6000000000058</v>
      </c>
      <c r="J174">
        <v>7963</v>
      </c>
      <c r="K174">
        <f t="shared" si="18"/>
        <v>222</v>
      </c>
      <c r="L174">
        <v>53616</v>
      </c>
      <c r="M174">
        <v>13496</v>
      </c>
      <c r="P174" t="s">
        <v>30</v>
      </c>
    </row>
    <row r="175" spans="1:16" x14ac:dyDescent="0.2">
      <c r="A175">
        <v>5</v>
      </c>
      <c r="F175">
        <v>9454.4</v>
      </c>
      <c r="G175">
        <v>43750</v>
      </c>
      <c r="H175">
        <v>229617.7</v>
      </c>
      <c r="I175">
        <v>1224.3</v>
      </c>
      <c r="J175">
        <v>8733</v>
      </c>
      <c r="K175">
        <f t="shared" si="18"/>
        <v>770</v>
      </c>
      <c r="L175">
        <v>28890</v>
      </c>
      <c r="M175">
        <v>13950</v>
      </c>
    </row>
    <row r="176" spans="1:16" x14ac:dyDescent="0.2">
      <c r="A176">
        <v>6</v>
      </c>
      <c r="F176">
        <v>9473.5499999999993</v>
      </c>
      <c r="G176">
        <v>19150</v>
      </c>
      <c r="H176">
        <v>230337.8</v>
      </c>
      <c r="I176">
        <v>720.1</v>
      </c>
      <c r="J176">
        <v>9527</v>
      </c>
      <c r="K176">
        <f t="shared" si="18"/>
        <v>794</v>
      </c>
      <c r="L176">
        <v>9798</v>
      </c>
      <c r="M176">
        <v>13496</v>
      </c>
    </row>
    <row r="177" spans="1:17" x14ac:dyDescent="0.2">
      <c r="A177">
        <v>7</v>
      </c>
      <c r="F177">
        <v>9488.18</v>
      </c>
      <c r="G177">
        <v>14630</v>
      </c>
      <c r="H177">
        <v>230970.8</v>
      </c>
      <c r="I177">
        <v>633</v>
      </c>
      <c r="J177">
        <v>10321</v>
      </c>
      <c r="K177">
        <f t="shared" si="18"/>
        <v>794</v>
      </c>
      <c r="L177">
        <v>5948</v>
      </c>
      <c r="M177">
        <v>13950</v>
      </c>
    </row>
    <row r="178" spans="1:17" x14ac:dyDescent="0.2">
      <c r="A178" t="s">
        <v>31</v>
      </c>
      <c r="F178">
        <v>2.15</v>
      </c>
      <c r="G178">
        <v>14710</v>
      </c>
      <c r="H178">
        <v>78</v>
      </c>
      <c r="I178">
        <v>604.70000000000005</v>
      </c>
      <c r="J178">
        <v>10927</v>
      </c>
      <c r="K178">
        <f t="shared" si="18"/>
        <v>606</v>
      </c>
      <c r="L178">
        <v>6256</v>
      </c>
      <c r="M178">
        <v>13496</v>
      </c>
    </row>
    <row r="179" spans="1:17" x14ac:dyDescent="0.2">
      <c r="A179">
        <v>9</v>
      </c>
      <c r="F179">
        <v>58.23</v>
      </c>
      <c r="G179">
        <v>56080</v>
      </c>
      <c r="H179">
        <v>1631</v>
      </c>
      <c r="I179">
        <v>1553</v>
      </c>
      <c r="J179">
        <v>11386</v>
      </c>
      <c r="K179">
        <f t="shared" si="18"/>
        <v>459</v>
      </c>
      <c r="L179">
        <v>25954</v>
      </c>
      <c r="M179">
        <v>13496</v>
      </c>
    </row>
    <row r="180" spans="1:17" x14ac:dyDescent="0.2">
      <c r="A180">
        <v>10</v>
      </c>
      <c r="F180">
        <v>137.87</v>
      </c>
      <c r="G180">
        <f>(F180-F179)*1000</f>
        <v>79640.000000000015</v>
      </c>
      <c r="H180">
        <v>3739.4</v>
      </c>
      <c r="I180">
        <f>H180-H179</f>
        <v>2108.4</v>
      </c>
      <c r="J180">
        <v>11958</v>
      </c>
      <c r="K180">
        <f t="shared" si="18"/>
        <v>572</v>
      </c>
      <c r="L180">
        <v>47504</v>
      </c>
      <c r="M180">
        <v>13950</v>
      </c>
    </row>
    <row r="181" spans="1:17" x14ac:dyDescent="0.2">
      <c r="A181">
        <v>11</v>
      </c>
      <c r="F181">
        <v>244.09</v>
      </c>
      <c r="G181">
        <f>(F181-F180)*1000</f>
        <v>106220</v>
      </c>
      <c r="H181">
        <v>6495.6</v>
      </c>
      <c r="I181">
        <f>H181-H180</f>
        <v>2756.2000000000003</v>
      </c>
      <c r="J181">
        <v>12531</v>
      </c>
      <c r="K181">
        <f t="shared" si="18"/>
        <v>573</v>
      </c>
      <c r="L181">
        <v>63811</v>
      </c>
      <c r="M181">
        <v>13496</v>
      </c>
    </row>
    <row r="182" spans="1:17" x14ac:dyDescent="0.2">
      <c r="A182">
        <v>12</v>
      </c>
      <c r="F182">
        <v>360.28</v>
      </c>
      <c r="G182">
        <f>(F182-F181)*1000</f>
        <v>116189.99999999997</v>
      </c>
      <c r="H182">
        <v>9444.7000000000007</v>
      </c>
      <c r="I182">
        <f>H182-H181</f>
        <v>2949.1000000000004</v>
      </c>
      <c r="J182">
        <v>13108</v>
      </c>
      <c r="K182">
        <f t="shared" si="18"/>
        <v>577</v>
      </c>
      <c r="L182">
        <v>104520</v>
      </c>
      <c r="M182">
        <v>3837</v>
      </c>
    </row>
    <row r="184" spans="1:17" x14ac:dyDescent="0.2">
      <c r="A184" s="22" t="s">
        <v>27</v>
      </c>
      <c r="B184" s="23"/>
      <c r="C184" s="23"/>
      <c r="D184" s="23"/>
      <c r="E184" s="23"/>
      <c r="F184" s="23"/>
      <c r="G184" s="24">
        <f>AVERAGE(G170:G182)/100</f>
        <v>803.55833333333294</v>
      </c>
      <c r="H184" s="23"/>
      <c r="I184" s="23"/>
      <c r="J184" s="23"/>
      <c r="K184" s="23">
        <f>AVERAGE(K167:K183)</f>
        <v>560.58333333333337</v>
      </c>
      <c r="L184" s="23">
        <f>AVERAGE(L167:L183)</f>
        <v>60593.333333333336</v>
      </c>
      <c r="M184" s="23">
        <f>AVERAGE(M171:M183)</f>
        <v>13571.333333333334</v>
      </c>
      <c r="N184" s="46">
        <f>M185/47/12</f>
        <v>288.75177304964541</v>
      </c>
      <c r="O184" s="53">
        <f>L185/47/12</f>
        <v>1289.2198581560283</v>
      </c>
    </row>
    <row r="185" spans="1:17" x14ac:dyDescent="0.2">
      <c r="A185" s="25" t="s">
        <v>28</v>
      </c>
      <c r="G185">
        <f>SUM(G171:G182)</f>
        <v>964269.99999999953</v>
      </c>
      <c r="K185">
        <f>SUM(K171:K182)</f>
        <v>6727</v>
      </c>
      <c r="L185">
        <f>SUM(L171:L183)</f>
        <v>727120</v>
      </c>
      <c r="M185">
        <f>SUM(M171:M183)</f>
        <v>162856</v>
      </c>
      <c r="O185" s="54"/>
    </row>
    <row r="186" spans="1:17" x14ac:dyDescent="0.2">
      <c r="A186" s="25" t="s">
        <v>24</v>
      </c>
      <c r="G186" s="17">
        <f>G185/P126/47</f>
        <v>2.3420528514524426</v>
      </c>
      <c r="O186" s="54"/>
    </row>
    <row r="187" spans="1:17" x14ac:dyDescent="0.2">
      <c r="A187" s="26" t="s">
        <v>32</v>
      </c>
      <c r="B187" s="27"/>
      <c r="C187" s="27"/>
      <c r="D187" s="27"/>
      <c r="E187" s="27"/>
      <c r="F187" s="27"/>
      <c r="G187" s="28">
        <f>G171/Q187/47</f>
        <v>4.4206131320064044</v>
      </c>
      <c r="H187" s="27"/>
      <c r="I187" s="27"/>
      <c r="J187" s="27"/>
      <c r="K187" s="27"/>
      <c r="L187" s="27"/>
      <c r="M187" s="27"/>
      <c r="N187" s="47"/>
      <c r="O187" s="55"/>
      <c r="Q187">
        <v>744</v>
      </c>
    </row>
    <row r="189" spans="1:17" x14ac:dyDescent="0.2">
      <c r="A189">
        <v>2014</v>
      </c>
    </row>
    <row r="190" spans="1:17" x14ac:dyDescent="0.2">
      <c r="A190">
        <v>1</v>
      </c>
      <c r="F190">
        <v>502.56</v>
      </c>
      <c r="G190">
        <f>(F190-F182)*1000</f>
        <v>142280.00000000003</v>
      </c>
      <c r="H190">
        <v>12817.4</v>
      </c>
      <c r="I190">
        <f>H190-H182</f>
        <v>3372.6999999999989</v>
      </c>
      <c r="J190">
        <v>13628</v>
      </c>
      <c r="K190">
        <f>J190-J182</f>
        <v>520</v>
      </c>
      <c r="L190">
        <v>130374</v>
      </c>
      <c r="M190">
        <v>3394</v>
      </c>
    </row>
    <row r="191" spans="1:17" x14ac:dyDescent="0.2">
      <c r="A191">
        <v>2</v>
      </c>
      <c r="F191">
        <v>616.44000000000005</v>
      </c>
      <c r="G191">
        <f>(F191-F190)*1000</f>
        <v>113880.00000000006</v>
      </c>
      <c r="H191">
        <v>15762.9</v>
      </c>
      <c r="I191">
        <f>H191-H190</f>
        <v>2945.5</v>
      </c>
      <c r="J191">
        <v>14210</v>
      </c>
      <c r="K191">
        <f t="shared" ref="K191:K201" si="19">J191-J190</f>
        <v>582</v>
      </c>
      <c r="L191">
        <v>104703</v>
      </c>
      <c r="M191">
        <v>12200</v>
      </c>
    </row>
    <row r="192" spans="1:17" x14ac:dyDescent="0.2">
      <c r="A192">
        <v>3</v>
      </c>
      <c r="F192">
        <v>723.08</v>
      </c>
      <c r="G192">
        <f>(F192-F191)*1000</f>
        <v>106639.99999999999</v>
      </c>
      <c r="H192">
        <v>18419.5</v>
      </c>
      <c r="I192">
        <f>H192-H191</f>
        <v>2656.6000000000004</v>
      </c>
      <c r="J192">
        <v>14740</v>
      </c>
      <c r="K192">
        <f t="shared" si="19"/>
        <v>530</v>
      </c>
      <c r="L192">
        <v>96052</v>
      </c>
      <c r="M192">
        <v>14105</v>
      </c>
    </row>
    <row r="193" spans="1:17" x14ac:dyDescent="0.2">
      <c r="A193">
        <v>4</v>
      </c>
      <c r="F193">
        <v>755.6</v>
      </c>
      <c r="G193">
        <v>78430</v>
      </c>
      <c r="H193">
        <v>20397.900000000001</v>
      </c>
      <c r="I193">
        <v>1978.4</v>
      </c>
      <c r="J193">
        <v>15299</v>
      </c>
      <c r="K193">
        <f t="shared" si="19"/>
        <v>559</v>
      </c>
      <c r="L193">
        <v>50245</v>
      </c>
      <c r="M193">
        <v>13452</v>
      </c>
    </row>
    <row r="194" spans="1:17" x14ac:dyDescent="0.2">
      <c r="A194">
        <v>5</v>
      </c>
      <c r="F194">
        <v>855.78</v>
      </c>
      <c r="G194">
        <v>54270</v>
      </c>
      <c r="H194">
        <v>21824</v>
      </c>
      <c r="I194">
        <v>1426.1</v>
      </c>
      <c r="J194">
        <v>15826</v>
      </c>
      <c r="K194">
        <f t="shared" si="19"/>
        <v>527</v>
      </c>
      <c r="L194">
        <v>37856</v>
      </c>
      <c r="M194">
        <v>12892</v>
      </c>
    </row>
    <row r="195" spans="1:17" x14ac:dyDescent="0.2">
      <c r="A195">
        <v>6</v>
      </c>
      <c r="F195">
        <v>888.1</v>
      </c>
      <c r="G195">
        <v>32320</v>
      </c>
      <c r="H195">
        <v>22732.3</v>
      </c>
      <c r="I195">
        <v>908.3</v>
      </c>
      <c r="J195">
        <v>16399</v>
      </c>
      <c r="K195">
        <f t="shared" si="19"/>
        <v>573</v>
      </c>
      <c r="L195">
        <v>17029</v>
      </c>
      <c r="M195">
        <v>12369</v>
      </c>
    </row>
    <row r="196" spans="1:17" x14ac:dyDescent="0.2">
      <c r="A196">
        <v>7</v>
      </c>
      <c r="F196">
        <v>903.8</v>
      </c>
      <c r="G196">
        <v>15700</v>
      </c>
      <c r="H196">
        <v>23290.400000000001</v>
      </c>
      <c r="I196">
        <v>558.1</v>
      </c>
      <c r="J196">
        <v>17020</v>
      </c>
      <c r="K196">
        <f t="shared" si="19"/>
        <v>621</v>
      </c>
      <c r="L196">
        <v>7529</v>
      </c>
      <c r="M196">
        <v>14161</v>
      </c>
    </row>
    <row r="197" spans="1:17" x14ac:dyDescent="0.2">
      <c r="A197">
        <v>8</v>
      </c>
      <c r="F197">
        <v>936.3</v>
      </c>
      <c r="G197">
        <v>32500</v>
      </c>
      <c r="H197">
        <v>24268.9</v>
      </c>
      <c r="I197">
        <f>H197-H196</f>
        <v>978.5</v>
      </c>
      <c r="J197">
        <v>17595</v>
      </c>
      <c r="K197">
        <f t="shared" si="19"/>
        <v>575</v>
      </c>
      <c r="L197">
        <v>15921</v>
      </c>
      <c r="M197">
        <v>16251</v>
      </c>
    </row>
    <row r="198" spans="1:17" x14ac:dyDescent="0.2">
      <c r="A198">
        <v>9</v>
      </c>
      <c r="F198">
        <v>982.25</v>
      </c>
      <c r="G198">
        <v>45950</v>
      </c>
      <c r="H198">
        <v>25433</v>
      </c>
      <c r="I198">
        <v>1164.0999999999999</v>
      </c>
      <c r="J198">
        <v>18102</v>
      </c>
      <c r="K198">
        <f t="shared" si="19"/>
        <v>507</v>
      </c>
      <c r="L198">
        <v>21794</v>
      </c>
      <c r="M198">
        <v>12053</v>
      </c>
    </row>
    <row r="199" spans="1:17" x14ac:dyDescent="0.2">
      <c r="A199">
        <v>10</v>
      </c>
      <c r="F199">
        <v>1054.17</v>
      </c>
      <c r="G199">
        <v>71920</v>
      </c>
      <c r="H199">
        <v>27336.6</v>
      </c>
      <c r="I199">
        <v>1903.6</v>
      </c>
      <c r="J199">
        <v>18627</v>
      </c>
      <c r="K199">
        <f t="shared" si="19"/>
        <v>525</v>
      </c>
      <c r="L199">
        <v>46327</v>
      </c>
      <c r="M199">
        <v>11697</v>
      </c>
    </row>
    <row r="200" spans="1:17" x14ac:dyDescent="0.2">
      <c r="A200">
        <v>11</v>
      </c>
      <c r="F200">
        <v>1151.51</v>
      </c>
      <c r="G200">
        <v>97340</v>
      </c>
      <c r="H200">
        <v>29815.4</v>
      </c>
      <c r="I200">
        <v>2478.8000000000002</v>
      </c>
      <c r="J200">
        <v>19097</v>
      </c>
      <c r="K200">
        <f t="shared" si="19"/>
        <v>470</v>
      </c>
      <c r="L200">
        <v>62355</v>
      </c>
      <c r="M200">
        <v>12164</v>
      </c>
    </row>
    <row r="201" spans="1:17" x14ac:dyDescent="0.2">
      <c r="A201">
        <v>12</v>
      </c>
      <c r="F201">
        <v>1282.29</v>
      </c>
      <c r="G201">
        <v>130780</v>
      </c>
      <c r="H201">
        <v>32924.699999999997</v>
      </c>
      <c r="I201">
        <v>3109.3</v>
      </c>
      <c r="J201">
        <v>19621</v>
      </c>
      <c r="K201">
        <f t="shared" si="19"/>
        <v>524</v>
      </c>
      <c r="L201">
        <v>125465</v>
      </c>
      <c r="M201">
        <v>14311</v>
      </c>
    </row>
    <row r="203" spans="1:17" x14ac:dyDescent="0.2">
      <c r="A203" s="22" t="s">
        <v>27</v>
      </c>
      <c r="B203" s="23"/>
      <c r="C203" s="23"/>
      <c r="D203" s="23"/>
      <c r="E203" s="23"/>
      <c r="F203" s="23"/>
      <c r="G203" s="24">
        <f>AVERAGE(G190:G201)/100</f>
        <v>768.3416666666667</v>
      </c>
      <c r="H203" s="23"/>
      <c r="I203" s="23"/>
      <c r="J203" s="23"/>
      <c r="K203" s="23">
        <f>AVERAGE(K190:K202)</f>
        <v>542.75</v>
      </c>
      <c r="L203" s="23">
        <f>AVERAGE(L190:L202)</f>
        <v>59637.5</v>
      </c>
      <c r="M203" s="23">
        <f>AVERAGE(M190:M202)</f>
        <v>12420.75</v>
      </c>
      <c r="N203" s="46">
        <f>M204/47/12</f>
        <v>264.27127659574467</v>
      </c>
      <c r="O203" s="53">
        <f>L204/47/12</f>
        <v>1268.8829787234042</v>
      </c>
    </row>
    <row r="204" spans="1:17" x14ac:dyDescent="0.2">
      <c r="A204" s="25" t="s">
        <v>28</v>
      </c>
      <c r="G204">
        <f>SUM(G190:G201)</f>
        <v>922010</v>
      </c>
      <c r="K204">
        <f>SUM(K190:K201)</f>
        <v>6513</v>
      </c>
      <c r="L204">
        <f>SUM(L190:L202)</f>
        <v>715650</v>
      </c>
      <c r="M204">
        <f>SUM(M190:M202)</f>
        <v>149049</v>
      </c>
      <c r="O204" s="54"/>
    </row>
    <row r="205" spans="1:17" x14ac:dyDescent="0.2">
      <c r="A205" s="25" t="s">
        <v>24</v>
      </c>
      <c r="G205" s="17">
        <f>G204/P126/47</f>
        <v>2.239410278830273</v>
      </c>
      <c r="O205" s="54"/>
    </row>
    <row r="206" spans="1:17" x14ac:dyDescent="0.2">
      <c r="A206" s="26" t="s">
        <v>33</v>
      </c>
      <c r="B206" s="27"/>
      <c r="C206" s="27"/>
      <c r="D206" s="27"/>
      <c r="E206" s="27"/>
      <c r="F206" s="27"/>
      <c r="G206" s="28">
        <f>G190/Q187/47</f>
        <v>4.0688629604209572</v>
      </c>
      <c r="H206" s="27"/>
      <c r="I206" s="27"/>
      <c r="J206" s="27"/>
      <c r="K206" s="27"/>
      <c r="L206" s="27"/>
      <c r="M206" s="27"/>
      <c r="N206" s="47"/>
      <c r="O206" s="55"/>
      <c r="Q206">
        <v>744</v>
      </c>
    </row>
    <row r="208" spans="1:17" x14ac:dyDescent="0.2">
      <c r="A208">
        <v>2015</v>
      </c>
    </row>
    <row r="209" spans="1:15" x14ac:dyDescent="0.2">
      <c r="A209">
        <v>1</v>
      </c>
      <c r="F209">
        <v>1411.5</v>
      </c>
      <c r="G209">
        <v>129210</v>
      </c>
      <c r="H209">
        <v>36018.400000000001</v>
      </c>
      <c r="I209">
        <v>3093.7</v>
      </c>
      <c r="J209">
        <v>20208</v>
      </c>
      <c r="K209">
        <f>J209-J201</f>
        <v>587</v>
      </c>
      <c r="L209">
        <v>120900</v>
      </c>
      <c r="M209">
        <v>14010</v>
      </c>
    </row>
    <row r="210" spans="1:15" x14ac:dyDescent="0.2">
      <c r="A210">
        <v>2</v>
      </c>
      <c r="F210">
        <v>1525.77</v>
      </c>
      <c r="G210">
        <v>114270</v>
      </c>
      <c r="H210">
        <v>38699</v>
      </c>
      <c r="I210">
        <v>2680.6</v>
      </c>
      <c r="J210">
        <v>20786</v>
      </c>
      <c r="K210">
        <f t="shared" ref="K210:K220" si="20">J210-J209</f>
        <v>578</v>
      </c>
      <c r="L210">
        <v>108255</v>
      </c>
      <c r="M210">
        <v>14069</v>
      </c>
    </row>
    <row r="211" spans="1:15" x14ac:dyDescent="0.2">
      <c r="A211">
        <v>3</v>
      </c>
      <c r="F211">
        <v>1636.78</v>
      </c>
      <c r="G211">
        <v>111010</v>
      </c>
      <c r="H211">
        <v>41439</v>
      </c>
      <c r="I211">
        <v>2740.5</v>
      </c>
      <c r="J211">
        <v>21291</v>
      </c>
      <c r="K211">
        <f t="shared" si="20"/>
        <v>505</v>
      </c>
      <c r="L211">
        <v>104317</v>
      </c>
      <c r="M211">
        <v>13273</v>
      </c>
    </row>
    <row r="212" spans="1:15" x14ac:dyDescent="0.2">
      <c r="A212">
        <v>4</v>
      </c>
      <c r="F212">
        <v>1713.05</v>
      </c>
      <c r="G212">
        <v>76270</v>
      </c>
      <c r="H212">
        <v>43402</v>
      </c>
      <c r="I212">
        <v>1962.6</v>
      </c>
      <c r="J212">
        <v>21889</v>
      </c>
      <c r="K212">
        <f t="shared" si="20"/>
        <v>598</v>
      </c>
      <c r="L212">
        <v>50057</v>
      </c>
      <c r="M212">
        <v>14069</v>
      </c>
    </row>
    <row r="213" spans="1:15" x14ac:dyDescent="0.2">
      <c r="A213">
        <v>5</v>
      </c>
      <c r="F213">
        <v>1772</v>
      </c>
      <c r="G213">
        <v>58950</v>
      </c>
      <c r="H213">
        <v>45036.800000000003</v>
      </c>
      <c r="I213">
        <v>1634.7</v>
      </c>
      <c r="J213">
        <v>22485</v>
      </c>
      <c r="K213">
        <f t="shared" si="20"/>
        <v>596</v>
      </c>
      <c r="L213">
        <v>38745</v>
      </c>
      <c r="M213">
        <v>14515</v>
      </c>
    </row>
    <row r="214" spans="1:15" x14ac:dyDescent="0.2">
      <c r="A214">
        <v>6</v>
      </c>
      <c r="F214">
        <v>1803.19</v>
      </c>
      <c r="G214">
        <v>31190</v>
      </c>
      <c r="H214">
        <v>46114.400000000001</v>
      </c>
      <c r="I214">
        <v>1077.5999999999999</v>
      </c>
      <c r="J214">
        <v>23086</v>
      </c>
      <c r="K214">
        <f t="shared" si="20"/>
        <v>601</v>
      </c>
      <c r="L214">
        <v>16262</v>
      </c>
      <c r="M214">
        <v>15913</v>
      </c>
    </row>
    <row r="215" spans="1:15" x14ac:dyDescent="0.2">
      <c r="A215">
        <v>7</v>
      </c>
      <c r="F215">
        <v>1826.65</v>
      </c>
      <c r="G215">
        <v>23460.000000000036</v>
      </c>
      <c r="H215">
        <v>47011.8</v>
      </c>
      <c r="I215">
        <v>897.4</v>
      </c>
      <c r="J215">
        <v>23672</v>
      </c>
      <c r="K215">
        <f t="shared" si="20"/>
        <v>586</v>
      </c>
      <c r="L215">
        <v>12657</v>
      </c>
      <c r="M215">
        <v>15292</v>
      </c>
    </row>
    <row r="216" spans="1:15" x14ac:dyDescent="0.2">
      <c r="A216">
        <v>8</v>
      </c>
      <c r="F216">
        <v>1858.02</v>
      </c>
      <c r="G216">
        <v>31369.999999999891</v>
      </c>
      <c r="H216">
        <v>48002</v>
      </c>
      <c r="I216">
        <v>990.2</v>
      </c>
      <c r="J216">
        <v>24316</v>
      </c>
      <c r="K216">
        <f t="shared" si="20"/>
        <v>644</v>
      </c>
      <c r="L216">
        <v>13623</v>
      </c>
      <c r="M216">
        <v>14593</v>
      </c>
    </row>
    <row r="217" spans="1:15" x14ac:dyDescent="0.2">
      <c r="A217">
        <v>9</v>
      </c>
      <c r="F217">
        <v>1904.82</v>
      </c>
      <c r="G217">
        <v>46799.999999999956</v>
      </c>
      <c r="H217">
        <v>49304.3</v>
      </c>
      <c r="I217">
        <v>1302.3</v>
      </c>
      <c r="J217">
        <v>24888</v>
      </c>
      <c r="K217">
        <f t="shared" si="20"/>
        <v>572</v>
      </c>
      <c r="L217">
        <v>21514</v>
      </c>
      <c r="M217">
        <v>13079</v>
      </c>
    </row>
    <row r="218" spans="1:15" x14ac:dyDescent="0.2">
      <c r="A218">
        <v>10</v>
      </c>
      <c r="F218">
        <v>1984.67</v>
      </c>
      <c r="G218">
        <v>79850.000000000131</v>
      </c>
      <c r="H218">
        <v>51374.8</v>
      </c>
      <c r="I218">
        <v>2070.5</v>
      </c>
      <c r="J218">
        <v>25460</v>
      </c>
      <c r="K218">
        <f t="shared" si="20"/>
        <v>572</v>
      </c>
      <c r="L218">
        <v>49375</v>
      </c>
      <c r="M218">
        <v>13681</v>
      </c>
    </row>
    <row r="219" spans="1:15" x14ac:dyDescent="0.2">
      <c r="A219">
        <v>11</v>
      </c>
      <c r="F219">
        <v>2081.31</v>
      </c>
      <c r="G219">
        <v>96640</v>
      </c>
      <c r="H219">
        <v>53778.3</v>
      </c>
      <c r="I219">
        <v>2403.5</v>
      </c>
      <c r="J219">
        <v>25970</v>
      </c>
      <c r="K219">
        <f t="shared" si="20"/>
        <v>510</v>
      </c>
      <c r="L219">
        <v>66485</v>
      </c>
      <c r="M219">
        <v>13933</v>
      </c>
    </row>
    <row r="220" spans="1:15" x14ac:dyDescent="0.2">
      <c r="A220">
        <v>12</v>
      </c>
      <c r="F220">
        <v>2197.69</v>
      </c>
      <c r="G220">
        <f>(F220-F219)*1000</f>
        <v>116380.00000000012</v>
      </c>
      <c r="H220">
        <v>56711.3</v>
      </c>
      <c r="I220">
        <f>H220-H219</f>
        <v>2933</v>
      </c>
      <c r="J220">
        <v>26564</v>
      </c>
      <c r="K220">
        <f t="shared" si="20"/>
        <v>594</v>
      </c>
      <c r="L220">
        <v>112034</v>
      </c>
      <c r="M220">
        <v>13933</v>
      </c>
    </row>
    <row r="222" spans="1:15" x14ac:dyDescent="0.2">
      <c r="A222" s="22" t="s">
        <v>27</v>
      </c>
      <c r="B222" s="23"/>
      <c r="C222" s="23"/>
      <c r="D222" s="23"/>
      <c r="E222" s="23"/>
      <c r="F222" s="23"/>
      <c r="G222" s="24">
        <f>AVERAGE(G209:G220)/100</f>
        <v>762.83333333333348</v>
      </c>
      <c r="H222" s="23"/>
      <c r="I222" s="38">
        <f>AVERAGE(I209:I221)</f>
        <v>1982.2166666666665</v>
      </c>
      <c r="J222" s="23"/>
      <c r="K222" s="23">
        <f>AVERAGE(K209:K221)</f>
        <v>578.58333333333337</v>
      </c>
      <c r="L222" s="23">
        <f>AVERAGE(L209:L221)</f>
        <v>59518.666666666664</v>
      </c>
      <c r="M222" s="23">
        <f>AVERAGE(M209:M221)</f>
        <v>14196.666666666666</v>
      </c>
      <c r="N222" s="46">
        <f>M223/47/12</f>
        <v>302.05673758865248</v>
      </c>
      <c r="O222" s="53">
        <f>L223/47/12</f>
        <v>1266.3546099290782</v>
      </c>
    </row>
    <row r="223" spans="1:15" x14ac:dyDescent="0.2">
      <c r="A223" s="25" t="s">
        <v>28</v>
      </c>
      <c r="G223">
        <f>SUM(G209:G220)</f>
        <v>915400.00000000012</v>
      </c>
      <c r="K223">
        <f>SUM(K209:K220)</f>
        <v>6943</v>
      </c>
      <c r="L223">
        <f>SUM(L209:L221)</f>
        <v>714224</v>
      </c>
      <c r="M223">
        <f>SUM(M209:M221)</f>
        <v>170360</v>
      </c>
      <c r="O223" s="53">
        <f>M223/47/12</f>
        <v>302.05673758865248</v>
      </c>
    </row>
    <row r="224" spans="1:15" x14ac:dyDescent="0.2">
      <c r="A224" s="25" t="s">
        <v>24</v>
      </c>
      <c r="G224" s="17">
        <f>G223/P126/47</f>
        <v>2.223355678616536</v>
      </c>
      <c r="O224" s="54"/>
    </row>
    <row r="225" spans="1:17" x14ac:dyDescent="0.2">
      <c r="A225" s="26" t="s">
        <v>33</v>
      </c>
      <c r="B225" s="27"/>
      <c r="C225" s="27"/>
      <c r="D225" s="27"/>
      <c r="E225" s="27"/>
      <c r="F225" s="27"/>
      <c r="G225" s="28">
        <f>G209/Q206/47</f>
        <v>3.6950926561427591</v>
      </c>
      <c r="H225" s="27"/>
      <c r="I225" s="27"/>
      <c r="J225" s="27"/>
      <c r="K225" s="27"/>
      <c r="L225" s="27"/>
      <c r="M225" s="27"/>
      <c r="N225" s="47"/>
      <c r="O225" s="55"/>
      <c r="Q225">
        <v>744</v>
      </c>
    </row>
    <row r="227" spans="1:17" x14ac:dyDescent="0.2">
      <c r="A227">
        <v>2016</v>
      </c>
    </row>
    <row r="228" spans="1:17" x14ac:dyDescent="0.2">
      <c r="A228">
        <v>1</v>
      </c>
      <c r="F228">
        <v>2353.87</v>
      </c>
      <c r="G228">
        <f>(F228-F220)*1000</f>
        <v>156179.99999999983</v>
      </c>
      <c r="H228">
        <v>59966.1</v>
      </c>
      <c r="I228">
        <f>H228-H220</f>
        <v>3254.7999999999956</v>
      </c>
      <c r="J228">
        <v>27114</v>
      </c>
      <c r="K228">
        <f>J228-J220</f>
        <v>550</v>
      </c>
      <c r="L228">
        <v>155254</v>
      </c>
      <c r="M228">
        <v>14294</v>
      </c>
    </row>
    <row r="229" spans="1:17" x14ac:dyDescent="0.2">
      <c r="A229">
        <v>2</v>
      </c>
      <c r="F229">
        <v>2472.6999999999998</v>
      </c>
      <c r="G229">
        <f>(F229-F228)*1000</f>
        <v>118829.99999999993</v>
      </c>
      <c r="H229">
        <v>62723.7</v>
      </c>
      <c r="I229">
        <f>H229-H228</f>
        <v>2757.5999999999985</v>
      </c>
      <c r="J229">
        <v>27690</v>
      </c>
      <c r="K229">
        <f t="shared" ref="K229:K237" si="21">J229-J228</f>
        <v>576</v>
      </c>
      <c r="L229">
        <v>116051</v>
      </c>
      <c r="M229">
        <v>13032</v>
      </c>
    </row>
    <row r="230" spans="1:17" x14ac:dyDescent="0.2">
      <c r="A230">
        <v>3</v>
      </c>
      <c r="F230">
        <v>2580.7199999999998</v>
      </c>
      <c r="G230">
        <v>108020</v>
      </c>
      <c r="H230">
        <v>65164.5</v>
      </c>
      <c r="I230">
        <f>H230-H229</f>
        <v>2440.8000000000029</v>
      </c>
      <c r="J230">
        <v>28236</v>
      </c>
      <c r="K230">
        <f t="shared" si="21"/>
        <v>546</v>
      </c>
      <c r="L230">
        <v>104458</v>
      </c>
      <c r="M230">
        <v>13634</v>
      </c>
    </row>
    <row r="231" spans="1:17" x14ac:dyDescent="0.2">
      <c r="A231">
        <v>4</v>
      </c>
      <c r="F231">
        <v>2664.08</v>
      </c>
      <c r="G231">
        <v>83360</v>
      </c>
      <c r="H231">
        <v>67162.2</v>
      </c>
      <c r="I231">
        <v>1997.7</v>
      </c>
      <c r="J231">
        <v>28807</v>
      </c>
      <c r="K231">
        <f t="shared" si="21"/>
        <v>571</v>
      </c>
      <c r="L231">
        <v>52994</v>
      </c>
      <c r="M231">
        <v>13848</v>
      </c>
    </row>
    <row r="232" spans="1:17" x14ac:dyDescent="0.2">
      <c r="A232">
        <v>5</v>
      </c>
      <c r="F232">
        <v>2706.3</v>
      </c>
      <c r="G232">
        <v>42220</v>
      </c>
      <c r="H232">
        <v>68279.600000000006</v>
      </c>
      <c r="I232">
        <v>1117.4000000000001</v>
      </c>
      <c r="J232">
        <v>29389</v>
      </c>
      <c r="K232">
        <f t="shared" si="21"/>
        <v>582</v>
      </c>
      <c r="L232">
        <v>31072</v>
      </c>
      <c r="M232">
        <v>14080</v>
      </c>
    </row>
    <row r="233" spans="1:17" x14ac:dyDescent="0.2">
      <c r="A233">
        <v>6</v>
      </c>
      <c r="F233">
        <v>2724.8</v>
      </c>
      <c r="G233">
        <v>18500</v>
      </c>
      <c r="H233">
        <v>68864.7</v>
      </c>
      <c r="I233">
        <v>585.1</v>
      </c>
      <c r="J233">
        <v>29989</v>
      </c>
      <c r="K233">
        <f t="shared" si="21"/>
        <v>600</v>
      </c>
      <c r="L233">
        <v>9367</v>
      </c>
      <c r="M233">
        <v>15012</v>
      </c>
    </row>
    <row r="234" spans="1:17" x14ac:dyDescent="0.2">
      <c r="A234">
        <v>7</v>
      </c>
      <c r="F234">
        <v>2740.59</v>
      </c>
      <c r="G234">
        <v>15790</v>
      </c>
      <c r="H234">
        <v>69423.399999999994</v>
      </c>
      <c r="I234">
        <v>558.70000000000005</v>
      </c>
      <c r="J234">
        <v>30602</v>
      </c>
      <c r="K234">
        <f t="shared" si="21"/>
        <v>613</v>
      </c>
      <c r="L234">
        <v>7244</v>
      </c>
      <c r="M234">
        <v>14663</v>
      </c>
    </row>
    <row r="235" spans="1:17" x14ac:dyDescent="0.2">
      <c r="A235">
        <v>8</v>
      </c>
      <c r="F235">
        <v>2768.76</v>
      </c>
      <c r="G235">
        <v>28170</v>
      </c>
      <c r="H235">
        <v>70206.600000000006</v>
      </c>
      <c r="I235">
        <v>783.2</v>
      </c>
      <c r="J235">
        <v>31118</v>
      </c>
      <c r="K235">
        <f t="shared" si="21"/>
        <v>516</v>
      </c>
      <c r="L235">
        <v>15389</v>
      </c>
      <c r="M235">
        <v>11557</v>
      </c>
    </row>
    <row r="236" spans="1:17" x14ac:dyDescent="0.2">
      <c r="A236">
        <v>9</v>
      </c>
      <c r="F236">
        <v>2806.82</v>
      </c>
      <c r="G236">
        <v>38060</v>
      </c>
      <c r="H236">
        <v>71197.7</v>
      </c>
      <c r="I236">
        <v>991.1</v>
      </c>
      <c r="J236">
        <v>31609</v>
      </c>
      <c r="K236">
        <f t="shared" si="21"/>
        <v>491</v>
      </c>
      <c r="L236">
        <v>18340</v>
      </c>
      <c r="M236">
        <v>12372</v>
      </c>
    </row>
    <row r="237" spans="1:17" x14ac:dyDescent="0.2">
      <c r="A237">
        <v>10</v>
      </c>
      <c r="F237">
        <v>2886.92</v>
      </c>
      <c r="G237">
        <v>80100</v>
      </c>
      <c r="H237">
        <v>73168.5</v>
      </c>
      <c r="I237">
        <v>1970.8</v>
      </c>
      <c r="J237">
        <v>32097</v>
      </c>
      <c r="K237">
        <f t="shared" si="21"/>
        <v>488</v>
      </c>
      <c r="L237">
        <v>52043</v>
      </c>
      <c r="M237">
        <v>12333</v>
      </c>
    </row>
    <row r="238" spans="1:17" x14ac:dyDescent="0.2">
      <c r="A238">
        <v>11</v>
      </c>
      <c r="F238">
        <v>2995.06</v>
      </c>
      <c r="G238">
        <v>108140</v>
      </c>
      <c r="H238">
        <v>75621.2</v>
      </c>
      <c r="I238">
        <v>2452.6999999999998</v>
      </c>
      <c r="J238">
        <v>32585</v>
      </c>
      <c r="K238">
        <f>J238-J237</f>
        <v>488</v>
      </c>
      <c r="L238">
        <v>70780</v>
      </c>
      <c r="M238">
        <v>12178</v>
      </c>
    </row>
    <row r="239" spans="1:17" x14ac:dyDescent="0.2">
      <c r="A239">
        <v>12</v>
      </c>
      <c r="F239">
        <v>3116.66</v>
      </c>
      <c r="G239">
        <v>121600</v>
      </c>
      <c r="H239">
        <v>78434.2</v>
      </c>
      <c r="I239">
        <v>2813</v>
      </c>
      <c r="J239">
        <v>33110</v>
      </c>
      <c r="K239">
        <f>J239-J238</f>
        <v>525</v>
      </c>
      <c r="L239">
        <v>117208</v>
      </c>
      <c r="M239">
        <v>14632</v>
      </c>
    </row>
    <row r="240" spans="1:17" x14ac:dyDescent="0.2">
      <c r="A240" t="s">
        <v>154</v>
      </c>
      <c r="M240">
        <v>1502</v>
      </c>
    </row>
    <row r="241" spans="1:17" x14ac:dyDescent="0.2">
      <c r="A241" s="22" t="s">
        <v>27</v>
      </c>
      <c r="B241" s="23"/>
      <c r="C241" s="23"/>
      <c r="D241" s="23"/>
      <c r="E241" s="23"/>
      <c r="F241" s="23"/>
      <c r="G241" s="24">
        <f>AVERAGE(G228:G239)/100</f>
        <v>765.80833333333317</v>
      </c>
      <c r="H241" s="23"/>
      <c r="I241" s="38">
        <f>AVERAGE(I228:I240)</f>
        <v>1810.2416666666668</v>
      </c>
      <c r="J241" s="23"/>
      <c r="K241" s="23">
        <f>AVERAGE(K228:K240)</f>
        <v>545.5</v>
      </c>
      <c r="L241" s="23">
        <f>AVERAGE(L228:L240)</f>
        <v>62516.666666666664</v>
      </c>
      <c r="M241" s="23">
        <f>AVERAGE(M228:M240)</f>
        <v>12549</v>
      </c>
      <c r="N241" s="48"/>
      <c r="O241" s="53">
        <f>L242/47/12</f>
        <v>1330.1418439716313</v>
      </c>
    </row>
    <row r="242" spans="1:17" x14ac:dyDescent="0.2">
      <c r="A242" s="25" t="s">
        <v>28</v>
      </c>
      <c r="G242">
        <f>SUM(G228:G239)</f>
        <v>918969.99999999977</v>
      </c>
      <c r="K242">
        <f>SUM(K228:K239)</f>
        <v>6546</v>
      </c>
      <c r="L242">
        <f>SUM(L228:L240)</f>
        <v>750200</v>
      </c>
      <c r="M242">
        <f>SUM(M228:M240)</f>
        <v>163137</v>
      </c>
      <c r="O242" s="53">
        <f>M242/47/12</f>
        <v>289.25</v>
      </c>
    </row>
    <row r="243" spans="1:17" x14ac:dyDescent="0.2">
      <c r="A243" s="25" t="s">
        <v>24</v>
      </c>
      <c r="G243" s="17">
        <f>G242/P126/47</f>
        <v>2.2320266200330314</v>
      </c>
      <c r="O243" s="54"/>
    </row>
    <row r="244" spans="1:17" x14ac:dyDescent="0.2">
      <c r="A244" s="26" t="s">
        <v>33</v>
      </c>
      <c r="B244" s="27"/>
      <c r="C244" s="27"/>
      <c r="D244" s="27"/>
      <c r="E244" s="27"/>
      <c r="F244" s="27"/>
      <c r="G244" s="28">
        <f>G228/Q225/47</f>
        <v>4.4663692518874347</v>
      </c>
      <c r="H244" s="27"/>
      <c r="I244" s="27"/>
      <c r="J244" s="27"/>
      <c r="K244" s="27"/>
      <c r="L244" s="27"/>
      <c r="M244" s="27"/>
      <c r="N244" s="47"/>
      <c r="O244" s="55"/>
      <c r="Q244">
        <v>744</v>
      </c>
    </row>
    <row r="246" spans="1:17" x14ac:dyDescent="0.2">
      <c r="A246">
        <v>2017</v>
      </c>
    </row>
    <row r="247" spans="1:17" x14ac:dyDescent="0.2">
      <c r="A247">
        <v>1</v>
      </c>
      <c r="F247">
        <v>3249.61</v>
      </c>
      <c r="G247">
        <f>(F247-F239)*1000</f>
        <v>132950.00000000026</v>
      </c>
      <c r="H247">
        <v>81320</v>
      </c>
      <c r="I247">
        <f>H247-H239</f>
        <v>2885.8000000000029</v>
      </c>
      <c r="J247">
        <v>33664</v>
      </c>
      <c r="K247">
        <f>J247-J239</f>
        <v>554</v>
      </c>
      <c r="L247">
        <v>134209</v>
      </c>
      <c r="M247">
        <v>12651</v>
      </c>
    </row>
    <row r="248" spans="1:17" x14ac:dyDescent="0.2">
      <c r="A248">
        <v>2</v>
      </c>
      <c r="F248">
        <v>3370.09</v>
      </c>
      <c r="G248">
        <f>(F248-F247)*1000</f>
        <v>120480.00000000001</v>
      </c>
      <c r="H248">
        <v>84099.7</v>
      </c>
      <c r="I248">
        <f>H248-H247</f>
        <v>2779.6999999999971</v>
      </c>
      <c r="J248">
        <v>34183</v>
      </c>
      <c r="K248">
        <f>J248-J247</f>
        <v>519</v>
      </c>
      <c r="L248">
        <v>119381</v>
      </c>
      <c r="M248">
        <v>13118</v>
      </c>
    </row>
    <row r="249" spans="1:17" x14ac:dyDescent="0.2">
      <c r="A249">
        <v>3</v>
      </c>
      <c r="F249">
        <v>3480.14</v>
      </c>
      <c r="G249">
        <v>110050</v>
      </c>
      <c r="H249">
        <v>86727</v>
      </c>
      <c r="I249">
        <v>2627.3</v>
      </c>
      <c r="J249">
        <v>34702</v>
      </c>
      <c r="K249">
        <f>J249-J248</f>
        <v>519</v>
      </c>
      <c r="L249">
        <v>109176</v>
      </c>
      <c r="M249">
        <v>13001</v>
      </c>
    </row>
    <row r="250" spans="1:17" x14ac:dyDescent="0.2">
      <c r="A250">
        <v>4</v>
      </c>
      <c r="F250">
        <v>3571.48</v>
      </c>
      <c r="G250">
        <v>91340</v>
      </c>
      <c r="H250">
        <v>88933.3</v>
      </c>
      <c r="I250">
        <v>2206.3000000000002</v>
      </c>
      <c r="J250">
        <v>35252</v>
      </c>
      <c r="K250">
        <f>J250-J249</f>
        <v>550</v>
      </c>
      <c r="L250">
        <v>64983</v>
      </c>
      <c r="M250">
        <v>13429</v>
      </c>
    </row>
    <row r="251" spans="1:17" x14ac:dyDescent="0.2">
      <c r="A251">
        <v>5</v>
      </c>
      <c r="F251">
        <v>3624.92</v>
      </c>
      <c r="G251">
        <v>53440</v>
      </c>
      <c r="H251">
        <v>90340.6</v>
      </c>
      <c r="I251">
        <v>1407.3</v>
      </c>
      <c r="J251">
        <v>35788</v>
      </c>
      <c r="K251">
        <f>J251-J250</f>
        <v>536</v>
      </c>
      <c r="L251">
        <v>39902</v>
      </c>
      <c r="M251">
        <v>12807</v>
      </c>
    </row>
    <row r="252" spans="1:17" x14ac:dyDescent="0.2">
      <c r="A252" s="39" t="s">
        <v>165</v>
      </c>
      <c r="F252">
        <v>3660.3</v>
      </c>
      <c r="G252">
        <v>35380</v>
      </c>
      <c r="H252">
        <v>91334.399999999994</v>
      </c>
      <c r="I252">
        <v>993.8</v>
      </c>
      <c r="J252">
        <v>36018</v>
      </c>
      <c r="K252">
        <f>J252-J251</f>
        <v>230</v>
      </c>
      <c r="L252">
        <v>19270</v>
      </c>
      <c r="M252">
        <v>13681</v>
      </c>
    </row>
    <row r="253" spans="1:17" x14ac:dyDescent="0.2">
      <c r="A253">
        <v>7</v>
      </c>
      <c r="F253">
        <v>3681.15</v>
      </c>
      <c r="G253">
        <v>20850</v>
      </c>
      <c r="H253">
        <v>92012.1</v>
      </c>
      <c r="I253">
        <v>677.7</v>
      </c>
      <c r="J253">
        <v>860</v>
      </c>
      <c r="K253">
        <v>860</v>
      </c>
      <c r="L253">
        <v>14949</v>
      </c>
      <c r="M253">
        <v>15428</v>
      </c>
    </row>
    <row r="254" spans="1:17" x14ac:dyDescent="0.2">
      <c r="A254">
        <v>8</v>
      </c>
      <c r="F254">
        <v>3710.52</v>
      </c>
      <c r="G254">
        <v>29370</v>
      </c>
      <c r="H254">
        <v>92791.8</v>
      </c>
      <c r="I254">
        <v>779.7</v>
      </c>
      <c r="J254">
        <v>1424</v>
      </c>
      <c r="K254">
        <f>J254-J253</f>
        <v>564</v>
      </c>
      <c r="L254">
        <v>15712</v>
      </c>
      <c r="M254">
        <v>13797</v>
      </c>
    </row>
    <row r="255" spans="1:17" x14ac:dyDescent="0.2">
      <c r="A255">
        <v>9</v>
      </c>
      <c r="F255">
        <v>3759.62</v>
      </c>
      <c r="G255">
        <v>49100</v>
      </c>
      <c r="H255">
        <v>94060.2</v>
      </c>
      <c r="I255">
        <v>1268.4000000000001</v>
      </c>
      <c r="J255">
        <v>1905</v>
      </c>
      <c r="K255">
        <f>J255-J254</f>
        <v>481</v>
      </c>
      <c r="L255">
        <v>24575</v>
      </c>
      <c r="M255">
        <v>10537</v>
      </c>
    </row>
    <row r="256" spans="1:17" x14ac:dyDescent="0.2">
      <c r="A256">
        <v>10</v>
      </c>
      <c r="F256">
        <v>3842.15</v>
      </c>
      <c r="G256">
        <v>82530</v>
      </c>
      <c r="H256">
        <v>96097.9</v>
      </c>
      <c r="I256">
        <v>2037.7</v>
      </c>
      <c r="J256">
        <v>2428</v>
      </c>
      <c r="K256">
        <f>J256-J255</f>
        <v>523</v>
      </c>
      <c r="L256">
        <v>58243</v>
      </c>
      <c r="M256">
        <v>12264</v>
      </c>
    </row>
    <row r="257" spans="1:15" x14ac:dyDescent="0.2">
      <c r="A257">
        <v>11</v>
      </c>
      <c r="F257">
        <v>3949.62</v>
      </c>
      <c r="G257">
        <v>107470</v>
      </c>
      <c r="H257">
        <v>98637.9</v>
      </c>
      <c r="I257">
        <v>2540</v>
      </c>
      <c r="J257">
        <v>2930</v>
      </c>
      <c r="K257">
        <f>J257-J256</f>
        <v>502</v>
      </c>
      <c r="L257">
        <v>73929</v>
      </c>
      <c r="M257">
        <v>14147</v>
      </c>
    </row>
    <row r="258" spans="1:15" x14ac:dyDescent="0.2">
      <c r="A258">
        <v>12</v>
      </c>
      <c r="F258">
        <v>4070.55</v>
      </c>
      <c r="G258">
        <v>120840</v>
      </c>
      <c r="H258">
        <v>101411.2</v>
      </c>
      <c r="I258">
        <v>2768.8</v>
      </c>
      <c r="J258">
        <v>3468</v>
      </c>
      <c r="K258">
        <f>J258-J257</f>
        <v>538</v>
      </c>
      <c r="L258">
        <v>117655</v>
      </c>
      <c r="M258">
        <v>13041</v>
      </c>
    </row>
    <row r="259" spans="1:15" x14ac:dyDescent="0.2">
      <c r="A259" t="s">
        <v>154</v>
      </c>
    </row>
    <row r="260" spans="1:15" x14ac:dyDescent="0.2">
      <c r="A260" s="22" t="s">
        <v>27</v>
      </c>
      <c r="B260" s="23"/>
      <c r="C260" s="23"/>
      <c r="D260" s="23"/>
      <c r="E260" s="23"/>
      <c r="F260" s="38">
        <f>AVERAGE(F247:F258)</f>
        <v>3664.1791666666668</v>
      </c>
      <c r="G260" s="38">
        <f>AVERAGE(G247:G258)</f>
        <v>79483.333333333358</v>
      </c>
      <c r="H260" s="23"/>
      <c r="I260" s="38">
        <f>AVERAGE(I247:I259)</f>
        <v>1914.3749999999998</v>
      </c>
      <c r="J260" s="38"/>
      <c r="K260" s="23">
        <f>AVERAGE(K247:K259)</f>
        <v>531.33333333333337</v>
      </c>
      <c r="L260" s="23">
        <f>AVERAGE(L247:L259)</f>
        <v>65998.666666666672</v>
      </c>
      <c r="M260" s="23">
        <f>AVERAGE(M247:M259)</f>
        <v>13158.416666666666</v>
      </c>
      <c r="N260" s="48"/>
      <c r="O260" s="53">
        <f>L261/47/12</f>
        <v>1404.2269503546102</v>
      </c>
    </row>
    <row r="261" spans="1:15" x14ac:dyDescent="0.2">
      <c r="A261" s="25" t="s">
        <v>28</v>
      </c>
      <c r="G261">
        <f>SUM(G247:G258)</f>
        <v>953800.00000000023</v>
      </c>
      <c r="K261">
        <f>SUM(K247:K258)</f>
        <v>6376</v>
      </c>
      <c r="L261">
        <f>SUM(L247:L259)</f>
        <v>791984</v>
      </c>
      <c r="M261">
        <v>159702</v>
      </c>
      <c r="O261" s="53">
        <f>M261/47/12</f>
        <v>283.15957446808511</v>
      </c>
    </row>
    <row r="262" spans="1:15" x14ac:dyDescent="0.2">
      <c r="A262" s="25" t="s">
        <v>24</v>
      </c>
      <c r="G262" s="17">
        <f>G261/P126/47</f>
        <v>2.3166229476343152</v>
      </c>
      <c r="O262" s="54"/>
    </row>
    <row r="263" spans="1:15" x14ac:dyDescent="0.2">
      <c r="A263" s="26" t="s">
        <v>33</v>
      </c>
      <c r="B263" s="27"/>
      <c r="C263" s="27"/>
      <c r="D263" s="27"/>
      <c r="E263" s="27"/>
      <c r="F263" s="27"/>
      <c r="G263" s="28">
        <f>G247/Q244/47</f>
        <v>3.8020475863646839</v>
      </c>
      <c r="H263" s="27"/>
      <c r="I263" s="27"/>
      <c r="J263" s="27"/>
      <c r="K263" s="27"/>
      <c r="L263" s="27"/>
      <c r="M263" s="27"/>
      <c r="N263" s="47"/>
      <c r="O263" s="55"/>
    </row>
    <row r="265" spans="1:15" x14ac:dyDescent="0.2">
      <c r="A265">
        <v>2018</v>
      </c>
    </row>
    <row r="266" spans="1:15" x14ac:dyDescent="0.2">
      <c r="A266">
        <v>1</v>
      </c>
      <c r="F266">
        <v>4207.58</v>
      </c>
      <c r="G266">
        <v>137030</v>
      </c>
      <c r="H266">
        <v>104645.5</v>
      </c>
      <c r="I266">
        <v>3235.3</v>
      </c>
      <c r="J266">
        <v>3932</v>
      </c>
      <c r="K266">
        <f>J266-J258</f>
        <v>464</v>
      </c>
      <c r="L266">
        <v>135789</v>
      </c>
      <c r="M266">
        <v>12224</v>
      </c>
    </row>
    <row r="267" spans="1:15" x14ac:dyDescent="0.2">
      <c r="A267">
        <v>2</v>
      </c>
      <c r="F267">
        <v>4349.2</v>
      </c>
      <c r="G267">
        <v>141620</v>
      </c>
      <c r="H267">
        <v>107688.6</v>
      </c>
      <c r="I267">
        <v>3042.1</v>
      </c>
      <c r="J267">
        <v>4472</v>
      </c>
      <c r="K267">
        <f t="shared" ref="K267:K277" si="22">J267-J266</f>
        <v>540</v>
      </c>
      <c r="L267">
        <v>144452</v>
      </c>
      <c r="M267">
        <v>13332</v>
      </c>
    </row>
    <row r="268" spans="1:15" x14ac:dyDescent="0.2">
      <c r="A268">
        <v>3</v>
      </c>
      <c r="F268">
        <v>4487.0200000000004</v>
      </c>
      <c r="G268">
        <v>137820</v>
      </c>
      <c r="H268">
        <v>110661.6</v>
      </c>
      <c r="I268">
        <v>2973</v>
      </c>
      <c r="J268">
        <v>4989</v>
      </c>
      <c r="K268">
        <f t="shared" si="22"/>
        <v>517</v>
      </c>
      <c r="L268">
        <v>137703</v>
      </c>
      <c r="M268">
        <v>13314</v>
      </c>
    </row>
    <row r="269" spans="1:15" x14ac:dyDescent="0.2">
      <c r="A269">
        <v>4</v>
      </c>
      <c r="F269">
        <v>4566.74</v>
      </c>
      <c r="G269">
        <v>79720</v>
      </c>
      <c r="H269">
        <v>112570.5</v>
      </c>
      <c r="I269">
        <v>1908.9</v>
      </c>
      <c r="J269">
        <v>5492</v>
      </c>
      <c r="K269">
        <f t="shared" si="22"/>
        <v>503</v>
      </c>
      <c r="L269">
        <v>59181</v>
      </c>
      <c r="M269">
        <v>13844</v>
      </c>
    </row>
    <row r="270" spans="1:15" x14ac:dyDescent="0.2">
      <c r="A270">
        <v>5</v>
      </c>
      <c r="F270">
        <v>4596.37</v>
      </c>
      <c r="G270">
        <v>29630</v>
      </c>
      <c r="H270">
        <v>113437.5</v>
      </c>
      <c r="I270">
        <v>867</v>
      </c>
      <c r="J270">
        <v>6081</v>
      </c>
      <c r="K270">
        <f t="shared" si="22"/>
        <v>589</v>
      </c>
      <c r="L270">
        <v>28139</v>
      </c>
      <c r="M270">
        <v>13391</v>
      </c>
    </row>
    <row r="271" spans="1:15" x14ac:dyDescent="0.2">
      <c r="A271" s="39">
        <v>6</v>
      </c>
      <c r="F271">
        <v>4615.41</v>
      </c>
      <c r="G271">
        <v>19040</v>
      </c>
      <c r="H271">
        <v>114084.3</v>
      </c>
      <c r="I271">
        <v>646.79999999999995</v>
      </c>
      <c r="J271">
        <v>6639</v>
      </c>
      <c r="K271">
        <f t="shared" si="22"/>
        <v>558</v>
      </c>
      <c r="L271">
        <v>15760</v>
      </c>
      <c r="M271">
        <v>17631</v>
      </c>
    </row>
    <row r="272" spans="1:15" x14ac:dyDescent="0.2">
      <c r="A272">
        <v>7</v>
      </c>
      <c r="F272">
        <v>4627.92</v>
      </c>
      <c r="G272">
        <v>12510</v>
      </c>
      <c r="H272">
        <v>114543.2</v>
      </c>
      <c r="I272">
        <v>458.9</v>
      </c>
      <c r="J272">
        <v>7201</v>
      </c>
      <c r="K272">
        <f t="shared" si="22"/>
        <v>562</v>
      </c>
      <c r="L272">
        <v>6167</v>
      </c>
      <c r="M272">
        <v>15120</v>
      </c>
    </row>
    <row r="273" spans="1:16" x14ac:dyDescent="0.2">
      <c r="A273">
        <v>8</v>
      </c>
      <c r="F273">
        <v>4648.03</v>
      </c>
      <c r="G273">
        <v>20110</v>
      </c>
      <c r="H273">
        <v>115155.5</v>
      </c>
      <c r="I273">
        <v>612.29999999999995</v>
      </c>
      <c r="J273">
        <v>7698</v>
      </c>
      <c r="K273">
        <f t="shared" si="22"/>
        <v>497</v>
      </c>
      <c r="L273">
        <v>11404</v>
      </c>
      <c r="M273">
        <v>14440</v>
      </c>
    </row>
    <row r="274" spans="1:16" x14ac:dyDescent="0.2">
      <c r="A274">
        <v>9</v>
      </c>
      <c r="F274">
        <v>4686.3100000000004</v>
      </c>
      <c r="G274">
        <v>38280</v>
      </c>
      <c r="H274">
        <v>116149.8</v>
      </c>
      <c r="I274">
        <v>994</v>
      </c>
      <c r="J274">
        <v>8158</v>
      </c>
      <c r="K274">
        <f t="shared" si="22"/>
        <v>460</v>
      </c>
      <c r="L274">
        <v>22797</v>
      </c>
      <c r="M274">
        <v>10510</v>
      </c>
    </row>
    <row r="275" spans="1:16" x14ac:dyDescent="0.2">
      <c r="A275">
        <v>10</v>
      </c>
      <c r="F275">
        <v>4760.07</v>
      </c>
      <c r="G275">
        <v>73760</v>
      </c>
      <c r="H275">
        <v>117998.2</v>
      </c>
      <c r="I275">
        <v>1848.4</v>
      </c>
      <c r="J275">
        <v>8655</v>
      </c>
      <c r="K275">
        <f t="shared" si="22"/>
        <v>497</v>
      </c>
      <c r="L275">
        <v>54235</v>
      </c>
      <c r="M275">
        <v>11683</v>
      </c>
    </row>
    <row r="276" spans="1:16" x14ac:dyDescent="0.2">
      <c r="A276">
        <v>11</v>
      </c>
      <c r="F276">
        <v>4856.74</v>
      </c>
      <c r="G276">
        <v>96670</v>
      </c>
      <c r="H276">
        <v>120317.1</v>
      </c>
      <c r="I276">
        <v>2318.9</v>
      </c>
      <c r="J276">
        <v>9115</v>
      </c>
      <c r="K276">
        <f t="shared" si="22"/>
        <v>460</v>
      </c>
      <c r="L276">
        <v>75713</v>
      </c>
      <c r="M276">
        <v>13782</v>
      </c>
    </row>
    <row r="277" spans="1:16" x14ac:dyDescent="0.2">
      <c r="A277">
        <v>12</v>
      </c>
      <c r="F277">
        <v>4977.3</v>
      </c>
      <c r="G277">
        <v>120560</v>
      </c>
      <c r="H277">
        <v>123058.1</v>
      </c>
      <c r="I277">
        <v>2741</v>
      </c>
      <c r="J277">
        <v>9615</v>
      </c>
      <c r="K277">
        <f t="shared" si="22"/>
        <v>500</v>
      </c>
      <c r="L277">
        <v>120218</v>
      </c>
      <c r="M277">
        <v>14127</v>
      </c>
    </row>
    <row r="278" spans="1:16" x14ac:dyDescent="0.2">
      <c r="A278" t="s">
        <v>154</v>
      </c>
      <c r="F278" s="40"/>
      <c r="G278" s="40"/>
      <c r="H278" s="40"/>
      <c r="I278" s="40"/>
      <c r="J278" s="40"/>
      <c r="K278" s="40"/>
      <c r="L278" s="40"/>
      <c r="M278" s="40"/>
      <c r="N278" s="49"/>
      <c r="P278">
        <v>8760</v>
      </c>
    </row>
    <row r="279" spans="1:16" x14ac:dyDescent="0.2">
      <c r="A279" s="22" t="s">
        <v>27</v>
      </c>
      <c r="F279" s="38"/>
      <c r="G279" s="38">
        <f>AVERAGE(G266:G277)</f>
        <v>75562.5</v>
      </c>
      <c r="M279">
        <f>AVERAGE(M266:M278)</f>
        <v>13616.5</v>
      </c>
    </row>
    <row r="280" spans="1:16" x14ac:dyDescent="0.2">
      <c r="A280" s="25" t="s">
        <v>28</v>
      </c>
      <c r="G280">
        <f>SUM(G266:G277)</f>
        <v>906750</v>
      </c>
      <c r="L280">
        <f>SUM(L266:L277)</f>
        <v>811558</v>
      </c>
      <c r="M280">
        <f>SUM(M266:M277)</f>
        <v>163398</v>
      </c>
      <c r="N280" s="41">
        <f>M280/47/12</f>
        <v>289.71276595744683</v>
      </c>
      <c r="O280" s="41">
        <f>L280/47/12</f>
        <v>1438.9326241134752</v>
      </c>
    </row>
    <row r="281" spans="1:16" x14ac:dyDescent="0.2">
      <c r="A281" s="25" t="s">
        <v>24</v>
      </c>
      <c r="G281" s="17">
        <f>G280/P278/47</f>
        <v>2.2023462547362285</v>
      </c>
    </row>
    <row r="282" spans="1:16" x14ac:dyDescent="0.2">
      <c r="A282" s="26" t="s">
        <v>33</v>
      </c>
      <c r="G282" s="56">
        <f>G267/Q244/47</f>
        <v>4.0499885609700295</v>
      </c>
    </row>
    <row r="284" spans="1:16" x14ac:dyDescent="0.2">
      <c r="A284">
        <v>2019</v>
      </c>
    </row>
    <row r="285" spans="1:16" x14ac:dyDescent="0.2">
      <c r="A285">
        <v>1</v>
      </c>
      <c r="F285">
        <v>5121.37</v>
      </c>
      <c r="G285">
        <v>144070</v>
      </c>
      <c r="H285">
        <v>126429.5</v>
      </c>
      <c r="I285">
        <v>3371.4</v>
      </c>
      <c r="J285">
        <v>10121</v>
      </c>
      <c r="K285">
        <f>J285-J277</f>
        <v>506</v>
      </c>
      <c r="L285">
        <v>145254</v>
      </c>
      <c r="M285">
        <v>14127</v>
      </c>
    </row>
    <row r="286" spans="1:16" x14ac:dyDescent="0.2">
      <c r="A286">
        <v>2</v>
      </c>
      <c r="F286">
        <v>5229.9399999999996</v>
      </c>
      <c r="G286">
        <v>108570</v>
      </c>
      <c r="H286">
        <v>129091.2</v>
      </c>
      <c r="I286">
        <v>2661.7</v>
      </c>
      <c r="J286">
        <v>10568</v>
      </c>
      <c r="K286">
        <f>J286-J285</f>
        <v>447</v>
      </c>
      <c r="L286">
        <v>113437</v>
      </c>
      <c r="M286">
        <v>13450</v>
      </c>
    </row>
    <row r="287" spans="1:16" x14ac:dyDescent="0.2">
      <c r="A287">
        <v>3</v>
      </c>
      <c r="F287">
        <v>5342.96</v>
      </c>
      <c r="G287">
        <v>113030</v>
      </c>
      <c r="H287">
        <v>131976.5</v>
      </c>
      <c r="I287">
        <v>2885.3</v>
      </c>
      <c r="L287">
        <v>113760</v>
      </c>
      <c r="M287">
        <v>14367</v>
      </c>
    </row>
    <row r="288" spans="1:16" x14ac:dyDescent="0.2">
      <c r="A288">
        <v>4</v>
      </c>
      <c r="F288">
        <v>5426.14</v>
      </c>
      <c r="G288">
        <v>83170</v>
      </c>
      <c r="H288">
        <v>134255.6</v>
      </c>
      <c r="I288">
        <v>2279.1</v>
      </c>
      <c r="L288">
        <v>58495</v>
      </c>
      <c r="M288">
        <v>13298</v>
      </c>
    </row>
    <row r="289" spans="1:17" x14ac:dyDescent="0.2">
      <c r="A289">
        <v>5</v>
      </c>
      <c r="F289">
        <v>5481.91</v>
      </c>
      <c r="G289">
        <v>55770</v>
      </c>
      <c r="H289">
        <v>135944.79999999999</v>
      </c>
      <c r="I289">
        <v>1689.2</v>
      </c>
      <c r="L289">
        <v>39359</v>
      </c>
      <c r="M289">
        <v>16178</v>
      </c>
    </row>
    <row r="290" spans="1:17" x14ac:dyDescent="0.2">
      <c r="A290" s="39">
        <v>6</v>
      </c>
      <c r="F290">
        <v>5499.59</v>
      </c>
      <c r="G290">
        <v>17680</v>
      </c>
      <c r="H290">
        <v>136650.70000000001</v>
      </c>
      <c r="I290">
        <v>705.9</v>
      </c>
      <c r="L290">
        <v>18187</v>
      </c>
      <c r="M290">
        <v>13516</v>
      </c>
    </row>
    <row r="291" spans="1:17" x14ac:dyDescent="0.2">
      <c r="A291">
        <v>7</v>
      </c>
      <c r="F291">
        <v>5517.08</v>
      </c>
      <c r="G291">
        <v>17490</v>
      </c>
      <c r="H291">
        <v>137434.20000000001</v>
      </c>
      <c r="I291">
        <v>783.5</v>
      </c>
      <c r="L291">
        <v>17024</v>
      </c>
      <c r="M291">
        <v>18620</v>
      </c>
    </row>
    <row r="292" spans="1:17" x14ac:dyDescent="0.2">
      <c r="A292">
        <v>8</v>
      </c>
      <c r="F292">
        <v>5532.48</v>
      </c>
      <c r="G292">
        <v>15400</v>
      </c>
      <c r="H292">
        <v>138199.20000000001</v>
      </c>
      <c r="I292">
        <v>765</v>
      </c>
      <c r="L292">
        <v>9356</v>
      </c>
      <c r="M292">
        <v>11837</v>
      </c>
    </row>
    <row r="293" spans="1:17" x14ac:dyDescent="0.2">
      <c r="A293">
        <v>9</v>
      </c>
      <c r="F293">
        <v>5582.7</v>
      </c>
      <c r="G293">
        <v>50220</v>
      </c>
      <c r="H293">
        <v>139676.29999999999</v>
      </c>
      <c r="I293">
        <v>1477.1</v>
      </c>
      <c r="L293">
        <v>35739</v>
      </c>
      <c r="M293">
        <v>14585</v>
      </c>
    </row>
    <row r="294" spans="1:17" x14ac:dyDescent="0.2">
      <c r="A294">
        <v>10</v>
      </c>
      <c r="F294">
        <v>5663.8</v>
      </c>
      <c r="G294">
        <v>81100</v>
      </c>
      <c r="H294">
        <v>141803</v>
      </c>
      <c r="I294">
        <v>2126.6999999999998</v>
      </c>
      <c r="L294">
        <v>52127</v>
      </c>
      <c r="M294">
        <v>13473</v>
      </c>
    </row>
    <row r="295" spans="1:17" x14ac:dyDescent="0.2">
      <c r="A295">
        <v>11</v>
      </c>
      <c r="G295">
        <v>106120</v>
      </c>
      <c r="L295">
        <v>54292</v>
      </c>
      <c r="M295">
        <v>13952</v>
      </c>
    </row>
    <row r="296" spans="1:17" x14ac:dyDescent="0.2">
      <c r="A296">
        <v>12</v>
      </c>
      <c r="G296">
        <v>115600</v>
      </c>
      <c r="L296">
        <v>92418</v>
      </c>
      <c r="M296">
        <v>14411</v>
      </c>
    </row>
    <row r="297" spans="1:17" x14ac:dyDescent="0.2">
      <c r="A297" t="s">
        <v>154</v>
      </c>
    </row>
    <row r="298" spans="1:17" x14ac:dyDescent="0.2">
      <c r="A298" s="22" t="s">
        <v>27</v>
      </c>
      <c r="G298" s="38">
        <f>AVERAGE(G285:G296)</f>
        <v>75685</v>
      </c>
    </row>
    <row r="299" spans="1:17" x14ac:dyDescent="0.2">
      <c r="A299" s="25" t="s">
        <v>28</v>
      </c>
      <c r="G299">
        <f>SUM(G285:G296)</f>
        <v>908220</v>
      </c>
      <c r="L299">
        <f>SUM(L285:L296)</f>
        <v>749448</v>
      </c>
      <c r="M299">
        <f>SUM(M285:M296)</f>
        <v>171814</v>
      </c>
      <c r="P299">
        <v>8760</v>
      </c>
      <c r="Q299">
        <v>744</v>
      </c>
    </row>
    <row r="300" spans="1:17" x14ac:dyDescent="0.2">
      <c r="A300" s="25" t="s">
        <v>24</v>
      </c>
      <c r="G300" s="17">
        <f>G299/P299/47</f>
        <v>2.2059166423783152</v>
      </c>
    </row>
    <row r="301" spans="1:17" x14ac:dyDescent="0.2">
      <c r="A301" s="26" t="s">
        <v>33</v>
      </c>
      <c r="G301" s="56">
        <f>G285/Q299/47</f>
        <v>4.1200526195378631</v>
      </c>
    </row>
  </sheetData>
  <sheetProtection selectLockedCells="1" selectUnlockedCells="1"/>
  <phoneticPr fontId="6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E1:S63"/>
  <sheetViews>
    <sheetView topLeftCell="P1" workbookViewId="0"/>
  </sheetViews>
  <sheetFormatPr defaultRowHeight="12.75" x14ac:dyDescent="0.2"/>
  <cols>
    <col min="11" max="11" width="11.85546875" customWidth="1"/>
  </cols>
  <sheetData>
    <row r="1" spans="5:17" x14ac:dyDescent="0.2">
      <c r="E1" t="s">
        <v>34</v>
      </c>
      <c r="F1" s="8">
        <f>'Vatten Värme'!G145</f>
        <v>803.1</v>
      </c>
      <c r="G1" t="s">
        <v>35</v>
      </c>
      <c r="H1" s="8"/>
      <c r="I1" t="s">
        <v>36</v>
      </c>
      <c r="J1" s="8">
        <f>'Vatten Värme'!O145</f>
        <v>1187.9343971631206</v>
      </c>
    </row>
    <row r="2" spans="5:17" x14ac:dyDescent="0.2">
      <c r="K2" t="s">
        <v>53</v>
      </c>
      <c r="L2">
        <v>7243</v>
      </c>
      <c r="N2" t="s">
        <v>39</v>
      </c>
      <c r="P2" s="8">
        <f>L5/47/12</f>
        <v>49.757092198581567</v>
      </c>
      <c r="Q2" t="s">
        <v>40</v>
      </c>
    </row>
    <row r="3" spans="5:17" x14ac:dyDescent="0.2">
      <c r="K3" t="s">
        <v>54</v>
      </c>
      <c r="L3">
        <v>20820</v>
      </c>
    </row>
    <row r="5" spans="5:17" x14ac:dyDescent="0.2">
      <c r="K5" t="s">
        <v>77</v>
      </c>
      <c r="L5">
        <f>SUM(L2:L3)</f>
        <v>28063</v>
      </c>
    </row>
    <row r="6" spans="5:17" x14ac:dyDescent="0.2">
      <c r="P6" s="8"/>
    </row>
    <row r="8" spans="5:17" x14ac:dyDescent="0.2">
      <c r="K8" t="s">
        <v>78</v>
      </c>
      <c r="L8">
        <v>23230</v>
      </c>
      <c r="P8" s="8">
        <f>L8/47/12</f>
        <v>41.187943262411345</v>
      </c>
    </row>
    <row r="9" spans="5:17" x14ac:dyDescent="0.2">
      <c r="K9" t="s">
        <v>79</v>
      </c>
      <c r="L9">
        <v>24155</v>
      </c>
      <c r="P9" s="8">
        <v>48</v>
      </c>
    </row>
    <row r="10" spans="5:17" x14ac:dyDescent="0.2">
      <c r="K10" t="s">
        <v>80</v>
      </c>
      <c r="L10">
        <v>87167</v>
      </c>
      <c r="P10" s="8">
        <f>L10/47/12</f>
        <v>154.55141843971631</v>
      </c>
    </row>
    <row r="11" spans="5:17" x14ac:dyDescent="0.2">
      <c r="K11" t="s">
        <v>81</v>
      </c>
      <c r="L11">
        <v>13013</v>
      </c>
      <c r="P11" s="8">
        <f>L11/47/12</f>
        <v>23.072695035460992</v>
      </c>
    </row>
    <row r="52" spans="6:19" x14ac:dyDescent="0.2">
      <c r="L52">
        <v>2004</v>
      </c>
      <c r="M52">
        <v>2005</v>
      </c>
      <c r="N52">
        <v>2006</v>
      </c>
      <c r="O52">
        <v>2007</v>
      </c>
      <c r="P52">
        <v>2008</v>
      </c>
      <c r="Q52">
        <v>2009</v>
      </c>
      <c r="R52">
        <v>2010</v>
      </c>
      <c r="S52">
        <v>2011</v>
      </c>
    </row>
    <row r="54" spans="6:19" x14ac:dyDescent="0.2">
      <c r="K54" t="s">
        <v>71</v>
      </c>
      <c r="L54">
        <v>30</v>
      </c>
      <c r="M54">
        <v>46</v>
      </c>
      <c r="N54">
        <v>55</v>
      </c>
      <c r="O54">
        <v>14</v>
      </c>
      <c r="P54">
        <v>30</v>
      </c>
      <c r="Q54">
        <v>28</v>
      </c>
      <c r="R54">
        <v>31</v>
      </c>
      <c r="S54">
        <v>43</v>
      </c>
    </row>
    <row r="55" spans="6:19" x14ac:dyDescent="0.2">
      <c r="K55" t="s">
        <v>72</v>
      </c>
      <c r="L55">
        <v>279</v>
      </c>
      <c r="M55" s="8">
        <v>277</v>
      </c>
      <c r="N55">
        <v>248</v>
      </c>
      <c r="O55">
        <v>256</v>
      </c>
      <c r="P55">
        <v>263</v>
      </c>
      <c r="Q55">
        <v>238</v>
      </c>
      <c r="R55">
        <v>251</v>
      </c>
      <c r="S55">
        <v>266</v>
      </c>
    </row>
    <row r="56" spans="6:19" x14ac:dyDescent="0.2">
      <c r="K56" t="s">
        <v>73</v>
      </c>
      <c r="L56">
        <v>814</v>
      </c>
      <c r="M56" s="8">
        <f>'Vatten Värme'!O45</f>
        <v>945.33333333333326</v>
      </c>
      <c r="N56">
        <v>989</v>
      </c>
      <c r="O56">
        <v>994</v>
      </c>
      <c r="P56">
        <v>1062</v>
      </c>
      <c r="Q56">
        <v>1134</v>
      </c>
      <c r="R56">
        <v>1288</v>
      </c>
      <c r="S56">
        <v>1188</v>
      </c>
    </row>
    <row r="57" spans="6:19" x14ac:dyDescent="0.2">
      <c r="K57" t="s">
        <v>74</v>
      </c>
      <c r="L57" s="8">
        <f>EL!E16</f>
        <v>0</v>
      </c>
      <c r="M57" s="8">
        <v>945</v>
      </c>
      <c r="N57">
        <v>36</v>
      </c>
      <c r="O57">
        <v>41</v>
      </c>
      <c r="P57">
        <v>46</v>
      </c>
      <c r="Q57">
        <v>48</v>
      </c>
      <c r="R57">
        <v>48</v>
      </c>
      <c r="S57">
        <v>50</v>
      </c>
    </row>
    <row r="58" spans="6:19" x14ac:dyDescent="0.2">
      <c r="K58" t="s">
        <v>75</v>
      </c>
      <c r="L58">
        <v>131</v>
      </c>
      <c r="M58">
        <v>197</v>
      </c>
      <c r="N58">
        <v>134</v>
      </c>
      <c r="O58">
        <v>56</v>
      </c>
      <c r="P58">
        <v>65</v>
      </c>
      <c r="Q58">
        <v>61</v>
      </c>
      <c r="R58">
        <v>72</v>
      </c>
      <c r="S58">
        <v>48</v>
      </c>
    </row>
    <row r="59" spans="6:19" x14ac:dyDescent="0.2">
      <c r="F59" s="29"/>
      <c r="G59" s="8"/>
      <c r="I59" s="11"/>
      <c r="K59" t="s">
        <v>76</v>
      </c>
      <c r="O59">
        <v>140</v>
      </c>
      <c r="P59">
        <v>35</v>
      </c>
      <c r="Q59">
        <v>178</v>
      </c>
      <c r="R59">
        <v>60</v>
      </c>
      <c r="S59">
        <v>155</v>
      </c>
    </row>
    <row r="63" spans="6:19" x14ac:dyDescent="0.2">
      <c r="K63" t="s">
        <v>65</v>
      </c>
    </row>
  </sheetData>
  <sheetProtection selectLockedCells="1" selectUnlockedCells="1"/>
  <phoneticPr fontId="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E1:T63"/>
  <sheetViews>
    <sheetView workbookViewId="0">
      <selection activeCell="I59" sqref="I59"/>
    </sheetView>
  </sheetViews>
  <sheetFormatPr defaultColWidth="11.5703125" defaultRowHeight="12.75" x14ac:dyDescent="0.2"/>
  <sheetData>
    <row r="1" spans="5:17" x14ac:dyDescent="0.2">
      <c r="E1" t="s">
        <v>34</v>
      </c>
      <c r="F1" s="8">
        <f>'Vatten Värme'!G165</f>
        <v>881.5</v>
      </c>
      <c r="G1" t="s">
        <v>35</v>
      </c>
      <c r="H1" s="8"/>
      <c r="I1" t="s">
        <v>36</v>
      </c>
      <c r="J1" s="8">
        <f>'Vatten Värme'!O165</f>
        <v>1307.2819148936171</v>
      </c>
    </row>
    <row r="2" spans="5:17" x14ac:dyDescent="0.2">
      <c r="K2" t="s">
        <v>53</v>
      </c>
      <c r="L2">
        <v>7410</v>
      </c>
      <c r="N2" t="s">
        <v>39</v>
      </c>
      <c r="P2" s="8">
        <f>L5/47/12</f>
        <v>46.776595744680854</v>
      </c>
      <c r="Q2" t="s">
        <v>40</v>
      </c>
    </row>
    <row r="3" spans="5:17" x14ac:dyDescent="0.2">
      <c r="K3" t="s">
        <v>54</v>
      </c>
      <c r="L3">
        <v>18972</v>
      </c>
    </row>
    <row r="5" spans="5:17" x14ac:dyDescent="0.2">
      <c r="K5" t="s">
        <v>82</v>
      </c>
      <c r="L5">
        <f>SUM(L2:L3)</f>
        <v>26382</v>
      </c>
    </row>
    <row r="6" spans="5:17" x14ac:dyDescent="0.2">
      <c r="P6" s="8"/>
    </row>
    <row r="8" spans="5:17" x14ac:dyDescent="0.2">
      <c r="K8" t="s">
        <v>78</v>
      </c>
      <c r="L8">
        <v>66081</v>
      </c>
      <c r="P8" s="8">
        <f>L8/47/12</f>
        <v>117.16489361702128</v>
      </c>
    </row>
    <row r="9" spans="5:17" x14ac:dyDescent="0.2">
      <c r="K9" t="s">
        <v>79</v>
      </c>
      <c r="L9">
        <v>22462</v>
      </c>
      <c r="P9" s="8">
        <f>L9/47/12</f>
        <v>39.826241134751776</v>
      </c>
    </row>
    <row r="10" spans="5:17" x14ac:dyDescent="0.2">
      <c r="K10" t="s">
        <v>80</v>
      </c>
      <c r="L10">
        <v>-20576</v>
      </c>
      <c r="P10" s="8">
        <f>L10/47/12</f>
        <v>-36.4822695035461</v>
      </c>
    </row>
    <row r="11" spans="5:17" x14ac:dyDescent="0.2">
      <c r="K11" t="s">
        <v>81</v>
      </c>
      <c r="L11">
        <v>13356</v>
      </c>
      <c r="P11" s="8">
        <f>L11/47/12</f>
        <v>23.680851063829788</v>
      </c>
    </row>
    <row r="52" spans="6:20" x14ac:dyDescent="0.2">
      <c r="L52">
        <v>2004</v>
      </c>
      <c r="M52">
        <v>2005</v>
      </c>
      <c r="N52">
        <v>2006</v>
      </c>
      <c r="O52">
        <v>2007</v>
      </c>
      <c r="P52">
        <v>2008</v>
      </c>
      <c r="Q52">
        <v>2009</v>
      </c>
      <c r="R52">
        <v>2010</v>
      </c>
      <c r="S52">
        <v>2011</v>
      </c>
      <c r="T52">
        <v>2012</v>
      </c>
    </row>
    <row r="54" spans="6:20" x14ac:dyDescent="0.2">
      <c r="K54" t="s">
        <v>71</v>
      </c>
      <c r="L54">
        <v>30</v>
      </c>
      <c r="M54">
        <v>46</v>
      </c>
      <c r="N54">
        <v>55</v>
      </c>
      <c r="O54">
        <v>14</v>
      </c>
      <c r="P54">
        <v>30</v>
      </c>
      <c r="Q54">
        <v>28</v>
      </c>
      <c r="R54">
        <v>31</v>
      </c>
      <c r="S54">
        <v>43</v>
      </c>
      <c r="T54">
        <v>117</v>
      </c>
    </row>
    <row r="55" spans="6:20" x14ac:dyDescent="0.2">
      <c r="K55" t="s">
        <v>72</v>
      </c>
      <c r="L55">
        <v>279</v>
      </c>
      <c r="M55" s="8">
        <v>277</v>
      </c>
      <c r="N55">
        <v>248</v>
      </c>
      <c r="O55">
        <v>256</v>
      </c>
      <c r="P55">
        <v>263</v>
      </c>
      <c r="Q55">
        <v>238</v>
      </c>
      <c r="R55">
        <v>251</v>
      </c>
      <c r="S55">
        <v>266</v>
      </c>
      <c r="T55">
        <v>267</v>
      </c>
    </row>
    <row r="56" spans="6:20" x14ac:dyDescent="0.2">
      <c r="K56" t="s">
        <v>73</v>
      </c>
      <c r="L56">
        <v>814</v>
      </c>
      <c r="M56" s="8">
        <f>'Vatten Värme'!O45</f>
        <v>945.33333333333326</v>
      </c>
      <c r="N56">
        <v>989</v>
      </c>
      <c r="O56">
        <v>994</v>
      </c>
      <c r="P56">
        <v>1062</v>
      </c>
      <c r="Q56">
        <v>1134</v>
      </c>
      <c r="R56">
        <v>1288</v>
      </c>
      <c r="S56">
        <v>1188</v>
      </c>
      <c r="T56">
        <v>1307</v>
      </c>
    </row>
    <row r="57" spans="6:20" x14ac:dyDescent="0.2">
      <c r="K57" t="s">
        <v>74</v>
      </c>
      <c r="L57" s="8">
        <f>EL!E16</f>
        <v>0</v>
      </c>
      <c r="M57" s="8">
        <v>945</v>
      </c>
      <c r="N57">
        <v>36</v>
      </c>
      <c r="O57">
        <v>41</v>
      </c>
      <c r="P57">
        <v>46</v>
      </c>
      <c r="Q57">
        <v>48</v>
      </c>
      <c r="R57">
        <v>48</v>
      </c>
      <c r="S57">
        <v>50</v>
      </c>
      <c r="T57">
        <v>48</v>
      </c>
    </row>
    <row r="58" spans="6:20" x14ac:dyDescent="0.2">
      <c r="K58" t="s">
        <v>75</v>
      </c>
      <c r="L58">
        <v>131</v>
      </c>
      <c r="M58">
        <v>197</v>
      </c>
      <c r="N58">
        <v>134</v>
      </c>
      <c r="O58">
        <v>56</v>
      </c>
      <c r="P58">
        <v>65</v>
      </c>
      <c r="Q58">
        <v>61</v>
      </c>
      <c r="R58">
        <v>72</v>
      </c>
      <c r="S58">
        <v>48</v>
      </c>
      <c r="T58">
        <v>47</v>
      </c>
    </row>
    <row r="59" spans="6:20" x14ac:dyDescent="0.2">
      <c r="F59" s="29"/>
      <c r="G59" s="8"/>
      <c r="I59" s="11"/>
      <c r="K59" t="s">
        <v>76</v>
      </c>
      <c r="O59">
        <v>140</v>
      </c>
      <c r="P59">
        <v>35</v>
      </c>
      <c r="Q59">
        <v>178</v>
      </c>
      <c r="R59">
        <v>60</v>
      </c>
      <c r="S59">
        <v>155</v>
      </c>
      <c r="T59">
        <v>-36</v>
      </c>
    </row>
    <row r="63" spans="6:20" x14ac:dyDescent="0.2">
      <c r="K63" t="s">
        <v>65</v>
      </c>
      <c r="T63">
        <f>SUM(T54:T62)</f>
        <v>1750</v>
      </c>
    </row>
  </sheetData>
  <sheetProtection selectLockedCells="1" selectUnlockedCells="1"/>
  <phoneticPr fontId="6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D4:U66"/>
  <sheetViews>
    <sheetView topLeftCell="E33" workbookViewId="0">
      <selection sqref="A1:U66"/>
    </sheetView>
  </sheetViews>
  <sheetFormatPr defaultRowHeight="12.75" x14ac:dyDescent="0.2"/>
  <cols>
    <col min="4" max="4" width="16" customWidth="1"/>
  </cols>
  <sheetData>
    <row r="4" spans="4:17" x14ac:dyDescent="0.2">
      <c r="D4" t="s">
        <v>83</v>
      </c>
      <c r="E4" t="s">
        <v>84</v>
      </c>
      <c r="F4" s="17">
        <f>'Vatten Värme'!G186</f>
        <v>2.3420528514524426</v>
      </c>
      <c r="H4" s="8" t="s">
        <v>85</v>
      </c>
      <c r="I4" t="s">
        <v>36</v>
      </c>
      <c r="J4" s="8">
        <f>'Vatten Värme'!O184</f>
        <v>1289.2198581560283</v>
      </c>
    </row>
    <row r="5" spans="4:17" x14ac:dyDescent="0.2">
      <c r="K5" t="s">
        <v>53</v>
      </c>
      <c r="N5" t="s">
        <v>39</v>
      </c>
      <c r="P5" s="8">
        <f>L8/47/12</f>
        <v>32.478723404255319</v>
      </c>
      <c r="Q5" t="s">
        <v>40</v>
      </c>
    </row>
    <row r="6" spans="4:17" x14ac:dyDescent="0.2">
      <c r="K6" t="s">
        <v>54</v>
      </c>
      <c r="L6">
        <v>18318</v>
      </c>
    </row>
    <row r="8" spans="4:17" x14ac:dyDescent="0.2">
      <c r="K8" t="s">
        <v>86</v>
      </c>
      <c r="L8">
        <f>SUM(L5:L6)</f>
        <v>18318</v>
      </c>
    </row>
    <row r="9" spans="4:17" x14ac:dyDescent="0.2">
      <c r="P9" s="8"/>
    </row>
    <row r="11" spans="4:17" x14ac:dyDescent="0.2">
      <c r="K11" t="s">
        <v>87</v>
      </c>
      <c r="L11">
        <v>42159</v>
      </c>
      <c r="P11" s="8">
        <f>L11/47/12</f>
        <v>74.75</v>
      </c>
    </row>
    <row r="12" spans="4:17" x14ac:dyDescent="0.2">
      <c r="K12" t="s">
        <v>88</v>
      </c>
      <c r="L12">
        <v>22462</v>
      </c>
      <c r="P12" s="8">
        <f>L12/47/12</f>
        <v>39.826241134751776</v>
      </c>
    </row>
    <row r="13" spans="4:17" x14ac:dyDescent="0.2">
      <c r="K13" t="s">
        <v>89</v>
      </c>
      <c r="L13">
        <v>171747</v>
      </c>
      <c r="P13" s="8">
        <f>L13/47/12</f>
        <v>304.5159574468085</v>
      </c>
    </row>
    <row r="14" spans="4:17" x14ac:dyDescent="0.2">
      <c r="K14" t="s">
        <v>125</v>
      </c>
      <c r="L14">
        <v>10050</v>
      </c>
      <c r="P14" s="8">
        <f>L14/47/12</f>
        <v>17.819148936170212</v>
      </c>
    </row>
    <row r="31" spans="4:5" x14ac:dyDescent="0.2">
      <c r="D31" t="s">
        <v>90</v>
      </c>
      <c r="E31" s="8">
        <f>'Vatten Värme'!N184</f>
        <v>288.75177304964541</v>
      </c>
    </row>
    <row r="55" spans="6:21" x14ac:dyDescent="0.2">
      <c r="L55">
        <v>2004</v>
      </c>
      <c r="M55">
        <v>2005</v>
      </c>
      <c r="N55">
        <v>2006</v>
      </c>
      <c r="O55">
        <v>2007</v>
      </c>
      <c r="P55">
        <v>2008</v>
      </c>
      <c r="Q55">
        <v>2009</v>
      </c>
      <c r="R55">
        <v>2010</v>
      </c>
      <c r="S55">
        <v>2011</v>
      </c>
      <c r="T55">
        <v>2012</v>
      </c>
      <c r="U55">
        <v>2013</v>
      </c>
    </row>
    <row r="57" spans="6:21" x14ac:dyDescent="0.2">
      <c r="K57" t="s">
        <v>71</v>
      </c>
      <c r="L57">
        <v>30</v>
      </c>
      <c r="M57">
        <v>46</v>
      </c>
      <c r="N57">
        <v>55</v>
      </c>
      <c r="O57">
        <v>14</v>
      </c>
      <c r="P57">
        <v>30</v>
      </c>
      <c r="Q57">
        <v>28</v>
      </c>
      <c r="R57">
        <v>31</v>
      </c>
      <c r="S57">
        <v>43</v>
      </c>
      <c r="T57">
        <v>117</v>
      </c>
      <c r="U57">
        <v>75</v>
      </c>
    </row>
    <row r="58" spans="6:21" x14ac:dyDescent="0.2">
      <c r="K58" t="s">
        <v>72</v>
      </c>
      <c r="L58">
        <v>279</v>
      </c>
      <c r="M58" s="8">
        <v>277</v>
      </c>
      <c r="N58">
        <v>248</v>
      </c>
      <c r="O58">
        <v>256</v>
      </c>
      <c r="P58">
        <v>263</v>
      </c>
      <c r="Q58">
        <v>238</v>
      </c>
      <c r="R58">
        <v>251</v>
      </c>
      <c r="S58">
        <v>266</v>
      </c>
      <c r="T58">
        <v>267</v>
      </c>
      <c r="U58">
        <v>289</v>
      </c>
    </row>
    <row r="59" spans="6:21" x14ac:dyDescent="0.2">
      <c r="K59" t="s">
        <v>73</v>
      </c>
      <c r="L59">
        <v>814</v>
      </c>
      <c r="M59" s="8">
        <f>'Vatten Värme'!O48</f>
        <v>0</v>
      </c>
      <c r="N59">
        <v>989</v>
      </c>
      <c r="O59">
        <v>994</v>
      </c>
      <c r="P59">
        <v>1062</v>
      </c>
      <c r="Q59">
        <v>1134</v>
      </c>
      <c r="R59">
        <v>1288</v>
      </c>
      <c r="S59">
        <v>1188</v>
      </c>
      <c r="T59">
        <v>1307</v>
      </c>
      <c r="U59">
        <v>1289</v>
      </c>
    </row>
    <row r="60" spans="6:21" x14ac:dyDescent="0.2">
      <c r="K60" t="s">
        <v>74</v>
      </c>
      <c r="L60" s="8">
        <f>EL!E19</f>
        <v>0</v>
      </c>
      <c r="M60" s="8">
        <v>945</v>
      </c>
      <c r="N60">
        <v>36</v>
      </c>
      <c r="O60">
        <v>41</v>
      </c>
      <c r="P60">
        <v>46</v>
      </c>
      <c r="Q60">
        <v>48</v>
      </c>
      <c r="R60">
        <v>48</v>
      </c>
      <c r="S60">
        <v>50</v>
      </c>
      <c r="T60">
        <v>48</v>
      </c>
      <c r="U60">
        <v>32</v>
      </c>
    </row>
    <row r="61" spans="6:21" x14ac:dyDescent="0.2">
      <c r="K61" t="s">
        <v>75</v>
      </c>
      <c r="L61">
        <v>131</v>
      </c>
      <c r="M61">
        <v>197</v>
      </c>
      <c r="N61">
        <v>134</v>
      </c>
      <c r="O61">
        <v>56</v>
      </c>
      <c r="P61">
        <v>65</v>
      </c>
      <c r="Q61">
        <v>61</v>
      </c>
      <c r="R61">
        <v>72</v>
      </c>
      <c r="S61">
        <v>48</v>
      </c>
      <c r="T61">
        <v>47</v>
      </c>
      <c r="U61">
        <v>172</v>
      </c>
    </row>
    <row r="62" spans="6:21" x14ac:dyDescent="0.2">
      <c r="F62" s="29"/>
      <c r="G62" s="8"/>
      <c r="I62" s="11"/>
      <c r="K62" t="s">
        <v>76</v>
      </c>
      <c r="O62">
        <v>140</v>
      </c>
      <c r="P62">
        <v>35</v>
      </c>
      <c r="Q62">
        <v>178</v>
      </c>
      <c r="R62">
        <v>60</v>
      </c>
      <c r="S62">
        <v>155</v>
      </c>
      <c r="T62">
        <v>-36</v>
      </c>
      <c r="U62">
        <v>305</v>
      </c>
    </row>
    <row r="66" spans="11:20" x14ac:dyDescent="0.2">
      <c r="K66" t="s">
        <v>65</v>
      </c>
      <c r="T66">
        <f>SUM(T57:T65)</f>
        <v>1750</v>
      </c>
    </row>
  </sheetData>
  <sheetProtection selectLockedCells="1" selectUnlockedCells="1"/>
  <phoneticPr fontId="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D6:R68"/>
  <sheetViews>
    <sheetView topLeftCell="D43" workbookViewId="0">
      <selection activeCell="U61" sqref="U61"/>
    </sheetView>
  </sheetViews>
  <sheetFormatPr defaultRowHeight="12.75" x14ac:dyDescent="0.2"/>
  <cols>
    <col min="11" max="11" width="11.140625" customWidth="1"/>
    <col min="17" max="17" width="11" customWidth="1"/>
  </cols>
  <sheetData>
    <row r="6" spans="4:17" x14ac:dyDescent="0.2">
      <c r="D6" t="s">
        <v>83</v>
      </c>
      <c r="E6" t="s">
        <v>84</v>
      </c>
      <c r="F6" s="17">
        <f>'Vatten Värme'!G205</f>
        <v>2.239410278830273</v>
      </c>
      <c r="H6" s="8" t="s">
        <v>85</v>
      </c>
      <c r="I6" t="s">
        <v>36</v>
      </c>
      <c r="J6" s="8">
        <f>'Vatten Värme'!O203</f>
        <v>1268.8829787234042</v>
      </c>
    </row>
    <row r="7" spans="4:17" x14ac:dyDescent="0.2">
      <c r="K7" t="s">
        <v>53</v>
      </c>
      <c r="N7" t="s">
        <v>39</v>
      </c>
      <c r="P7" s="8">
        <f>L10/47/12</f>
        <v>18.835106382978726</v>
      </c>
      <c r="Q7" t="s">
        <v>40</v>
      </c>
    </row>
    <row r="8" spans="4:17" x14ac:dyDescent="0.2">
      <c r="K8" t="s">
        <v>54</v>
      </c>
      <c r="L8">
        <v>10623</v>
      </c>
    </row>
    <row r="10" spans="4:17" x14ac:dyDescent="0.2">
      <c r="K10" t="s">
        <v>86</v>
      </c>
      <c r="L10">
        <f>SUM(L7:L8)</f>
        <v>10623</v>
      </c>
    </row>
    <row r="11" spans="4:17" x14ac:dyDescent="0.2">
      <c r="P11" s="8"/>
    </row>
    <row r="13" spans="4:17" x14ac:dyDescent="0.2">
      <c r="K13" t="s">
        <v>127</v>
      </c>
      <c r="L13">
        <v>310776</v>
      </c>
      <c r="P13" s="8">
        <f>L13/47/12</f>
        <v>551.02127659574467</v>
      </c>
    </row>
    <row r="14" spans="4:17" x14ac:dyDescent="0.2">
      <c r="K14" t="s">
        <v>128</v>
      </c>
      <c r="L14">
        <v>58860</v>
      </c>
      <c r="P14" s="8">
        <f>L14/47/12</f>
        <v>104.36170212765957</v>
      </c>
    </row>
    <row r="15" spans="4:17" x14ac:dyDescent="0.2">
      <c r="K15" t="s">
        <v>129</v>
      </c>
      <c r="L15">
        <v>-66727</v>
      </c>
      <c r="P15" s="8">
        <f>L15/47/12</f>
        <v>-118.31028368794325</v>
      </c>
    </row>
    <row r="16" spans="4:17" x14ac:dyDescent="0.2">
      <c r="K16" t="s">
        <v>130</v>
      </c>
      <c r="L16">
        <v>14943</v>
      </c>
      <c r="P16" s="8">
        <f>L16/47/12</f>
        <v>26.49468085106383</v>
      </c>
    </row>
    <row r="33" spans="4:5" x14ac:dyDescent="0.2">
      <c r="D33" t="s">
        <v>90</v>
      </c>
      <c r="E33" s="8">
        <f>'Vatten Värme'!N203</f>
        <v>264.27127659574467</v>
      </c>
    </row>
    <row r="58" spans="6:18" x14ac:dyDescent="0.2">
      <c r="H58">
        <v>2004</v>
      </c>
      <c r="I58">
        <v>2005</v>
      </c>
      <c r="J58">
        <v>2006</v>
      </c>
      <c r="K58">
        <v>2007</v>
      </c>
      <c r="L58">
        <v>2008</v>
      </c>
      <c r="M58">
        <v>2009</v>
      </c>
      <c r="N58">
        <v>2010</v>
      </c>
      <c r="O58">
        <v>2011</v>
      </c>
      <c r="P58">
        <v>2012</v>
      </c>
      <c r="Q58">
        <v>2013</v>
      </c>
      <c r="R58">
        <v>2014</v>
      </c>
    </row>
    <row r="60" spans="6:18" x14ac:dyDescent="0.2">
      <c r="G60" t="s">
        <v>71</v>
      </c>
      <c r="H60">
        <v>30</v>
      </c>
      <c r="I60">
        <v>46</v>
      </c>
      <c r="J60">
        <v>55</v>
      </c>
      <c r="K60">
        <v>14</v>
      </c>
      <c r="L60">
        <v>30</v>
      </c>
      <c r="M60">
        <v>28</v>
      </c>
      <c r="N60">
        <v>31</v>
      </c>
      <c r="O60">
        <v>43</v>
      </c>
      <c r="P60">
        <v>117</v>
      </c>
      <c r="Q60">
        <v>75</v>
      </c>
      <c r="R60">
        <v>551</v>
      </c>
    </row>
    <row r="61" spans="6:18" x14ac:dyDescent="0.2">
      <c r="G61" t="s">
        <v>72</v>
      </c>
      <c r="H61">
        <v>279</v>
      </c>
      <c r="I61" s="8">
        <v>277</v>
      </c>
      <c r="J61">
        <v>248</v>
      </c>
      <c r="K61">
        <v>256</v>
      </c>
      <c r="L61">
        <v>263</v>
      </c>
      <c r="M61">
        <v>238</v>
      </c>
      <c r="N61">
        <v>251</v>
      </c>
      <c r="O61">
        <v>266</v>
      </c>
      <c r="P61">
        <v>267</v>
      </c>
      <c r="Q61">
        <v>289</v>
      </c>
      <c r="R61">
        <v>264</v>
      </c>
    </row>
    <row r="62" spans="6:18" x14ac:dyDescent="0.2">
      <c r="G62" t="s">
        <v>73</v>
      </c>
      <c r="H62">
        <v>814</v>
      </c>
      <c r="I62" s="8">
        <f>'Vatten Värme'!O50</f>
        <v>0</v>
      </c>
      <c r="J62">
        <v>989</v>
      </c>
      <c r="K62">
        <v>994</v>
      </c>
      <c r="L62">
        <v>1062</v>
      </c>
      <c r="M62">
        <v>1134</v>
      </c>
      <c r="N62">
        <v>1288</v>
      </c>
      <c r="O62">
        <v>1188</v>
      </c>
      <c r="P62">
        <v>1307</v>
      </c>
      <c r="Q62">
        <v>1289</v>
      </c>
      <c r="R62">
        <v>1269</v>
      </c>
    </row>
    <row r="63" spans="6:18" x14ac:dyDescent="0.2">
      <c r="G63" t="s">
        <v>74</v>
      </c>
      <c r="H63" s="8">
        <f>EL!E21</f>
        <v>0</v>
      </c>
      <c r="I63" s="8">
        <v>945</v>
      </c>
      <c r="J63">
        <v>36</v>
      </c>
      <c r="K63">
        <v>41</v>
      </c>
      <c r="L63">
        <v>46</v>
      </c>
      <c r="M63">
        <v>48</v>
      </c>
      <c r="N63">
        <v>48</v>
      </c>
      <c r="O63">
        <v>50</v>
      </c>
      <c r="P63">
        <v>48</v>
      </c>
      <c r="Q63">
        <v>32</v>
      </c>
      <c r="R63">
        <v>19</v>
      </c>
    </row>
    <row r="64" spans="6:18" x14ac:dyDescent="0.2">
      <c r="F64" s="29"/>
      <c r="G64" t="s">
        <v>75</v>
      </c>
      <c r="H64">
        <v>131</v>
      </c>
      <c r="I64">
        <v>197</v>
      </c>
      <c r="J64">
        <v>134</v>
      </c>
      <c r="K64">
        <v>56</v>
      </c>
      <c r="L64">
        <v>65</v>
      </c>
      <c r="M64">
        <v>61</v>
      </c>
      <c r="N64">
        <v>72</v>
      </c>
      <c r="O64">
        <v>48</v>
      </c>
      <c r="P64">
        <v>47</v>
      </c>
      <c r="Q64">
        <v>172</v>
      </c>
      <c r="R64">
        <v>115</v>
      </c>
    </row>
    <row r="65" spans="7:18" x14ac:dyDescent="0.2">
      <c r="G65" t="s">
        <v>76</v>
      </c>
      <c r="K65">
        <v>140</v>
      </c>
      <c r="L65">
        <v>35</v>
      </c>
      <c r="M65">
        <v>178</v>
      </c>
      <c r="N65">
        <v>60</v>
      </c>
      <c r="O65">
        <v>155</v>
      </c>
      <c r="P65">
        <v>-36</v>
      </c>
      <c r="Q65">
        <v>305</v>
      </c>
      <c r="R65">
        <v>-118</v>
      </c>
    </row>
    <row r="68" spans="7:18" x14ac:dyDescent="0.2">
      <c r="H68" t="s">
        <v>65</v>
      </c>
      <c r="R68">
        <f>SUM(R60:R67)</f>
        <v>2100</v>
      </c>
    </row>
  </sheetData>
  <phoneticPr fontId="6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D3:R65"/>
  <sheetViews>
    <sheetView topLeftCell="E25" workbookViewId="0">
      <selection sqref="A1:R65"/>
    </sheetView>
  </sheetViews>
  <sheetFormatPr defaultRowHeight="12.75" x14ac:dyDescent="0.2"/>
  <cols>
    <col min="11" max="11" width="12" customWidth="1"/>
  </cols>
  <sheetData>
    <row r="3" spans="4:17" x14ac:dyDescent="0.2">
      <c r="D3" t="s">
        <v>83</v>
      </c>
      <c r="E3" t="s">
        <v>84</v>
      </c>
      <c r="F3" s="17">
        <f>'Vatten Värme'!G202</f>
        <v>0</v>
      </c>
      <c r="H3" s="8" t="s">
        <v>85</v>
      </c>
      <c r="I3" t="s">
        <v>36</v>
      </c>
      <c r="J3" s="8">
        <f>'Vatten Värme'!O222</f>
        <v>1266.3546099290782</v>
      </c>
    </row>
    <row r="4" spans="4:17" x14ac:dyDescent="0.2">
      <c r="K4" t="s">
        <v>53</v>
      </c>
      <c r="N4" t="s">
        <v>39</v>
      </c>
      <c r="P4" s="8">
        <f>L7/47/12</f>
        <v>17.2322695035461</v>
      </c>
      <c r="Q4" t="s">
        <v>40</v>
      </c>
    </row>
    <row r="5" spans="4:17" x14ac:dyDescent="0.2">
      <c r="K5" t="s">
        <v>54</v>
      </c>
      <c r="L5" s="8">
        <f>EL!F77</f>
        <v>9719</v>
      </c>
    </row>
    <row r="7" spans="4:17" x14ac:dyDescent="0.2">
      <c r="K7" t="s">
        <v>133</v>
      </c>
      <c r="L7">
        <f>SUM(L4:L5)</f>
        <v>9719</v>
      </c>
    </row>
    <row r="8" spans="4:17" x14ac:dyDescent="0.2">
      <c r="P8" s="8"/>
    </row>
    <row r="10" spans="4:17" x14ac:dyDescent="0.2">
      <c r="P10" s="8"/>
    </row>
    <row r="11" spans="4:17" x14ac:dyDescent="0.2">
      <c r="P11" s="8"/>
    </row>
    <row r="12" spans="4:17" x14ac:dyDescent="0.2">
      <c r="P12" s="8"/>
    </row>
    <row r="13" spans="4:17" x14ac:dyDescent="0.2">
      <c r="P13" s="8"/>
    </row>
    <row r="30" spans="4:5" x14ac:dyDescent="0.2">
      <c r="D30" t="s">
        <v>90</v>
      </c>
      <c r="E30" s="8">
        <f>'Vatten Värme'!N222</f>
        <v>302.05673758865248</v>
      </c>
    </row>
    <row r="55" spans="5:18" x14ac:dyDescent="0.2">
      <c r="H55">
        <v>2015</v>
      </c>
      <c r="I55">
        <v>2005</v>
      </c>
      <c r="J55">
        <v>2006</v>
      </c>
      <c r="K55">
        <v>2007</v>
      </c>
      <c r="L55">
        <v>2008</v>
      </c>
      <c r="M55">
        <v>2009</v>
      </c>
      <c r="N55">
        <v>2010</v>
      </c>
      <c r="O55">
        <v>2011</v>
      </c>
      <c r="P55">
        <v>2012</v>
      </c>
      <c r="Q55">
        <v>2013</v>
      </c>
      <c r="R55">
        <v>2014</v>
      </c>
    </row>
    <row r="57" spans="5:18" x14ac:dyDescent="0.2">
      <c r="G57" t="s">
        <v>71</v>
      </c>
      <c r="H57" s="8">
        <v>8</v>
      </c>
      <c r="I57">
        <v>46</v>
      </c>
      <c r="J57">
        <v>55</v>
      </c>
      <c r="K57">
        <v>14</v>
      </c>
      <c r="L57">
        <v>30</v>
      </c>
      <c r="M57">
        <v>28</v>
      </c>
      <c r="N57">
        <v>31</v>
      </c>
      <c r="O57">
        <v>43</v>
      </c>
      <c r="P57">
        <v>117</v>
      </c>
      <c r="Q57">
        <v>75</v>
      </c>
      <c r="R57">
        <v>551</v>
      </c>
    </row>
    <row r="58" spans="5:18" x14ac:dyDescent="0.2">
      <c r="G58" t="s">
        <v>72</v>
      </c>
      <c r="H58" s="8">
        <f>169582/12/47</f>
        <v>300.67730496453902</v>
      </c>
      <c r="I58" s="8">
        <v>277</v>
      </c>
      <c r="J58">
        <v>248</v>
      </c>
      <c r="K58">
        <v>256</v>
      </c>
      <c r="L58">
        <v>263</v>
      </c>
      <c r="M58">
        <v>238</v>
      </c>
      <c r="N58">
        <v>251</v>
      </c>
      <c r="O58">
        <v>266</v>
      </c>
      <c r="P58">
        <v>267</v>
      </c>
      <c r="Q58">
        <v>289</v>
      </c>
      <c r="R58">
        <v>264</v>
      </c>
    </row>
    <row r="59" spans="5:18" x14ac:dyDescent="0.2">
      <c r="G59" t="s">
        <v>73</v>
      </c>
      <c r="H59" s="8">
        <f>714224/12/47</f>
        <v>1266.3546099290779</v>
      </c>
      <c r="I59" s="8">
        <f>'Vatten Värme'!O47</f>
        <v>0</v>
      </c>
      <c r="J59">
        <v>989</v>
      </c>
      <c r="K59">
        <v>994</v>
      </c>
      <c r="L59">
        <v>1062</v>
      </c>
      <c r="M59">
        <v>1134</v>
      </c>
      <c r="N59">
        <v>1288</v>
      </c>
      <c r="O59">
        <v>1188</v>
      </c>
      <c r="P59">
        <v>1307</v>
      </c>
      <c r="Q59">
        <v>1289</v>
      </c>
      <c r="R59">
        <v>1269</v>
      </c>
    </row>
    <row r="60" spans="5:18" x14ac:dyDescent="0.2">
      <c r="G60" t="s">
        <v>74</v>
      </c>
      <c r="H60" s="8">
        <f>9719/12/47</f>
        <v>17.2322695035461</v>
      </c>
      <c r="I60" s="8">
        <v>945</v>
      </c>
      <c r="J60">
        <v>36</v>
      </c>
      <c r="K60">
        <v>41</v>
      </c>
      <c r="L60">
        <v>46</v>
      </c>
      <c r="M60">
        <v>48</v>
      </c>
      <c r="N60">
        <v>48</v>
      </c>
      <c r="O60">
        <v>50</v>
      </c>
      <c r="P60">
        <v>48</v>
      </c>
      <c r="Q60">
        <v>32</v>
      </c>
      <c r="R60">
        <v>19</v>
      </c>
    </row>
    <row r="61" spans="5:18" x14ac:dyDescent="0.2">
      <c r="F61" s="29"/>
      <c r="G61" t="s">
        <v>75</v>
      </c>
      <c r="H61" s="8">
        <v>354</v>
      </c>
      <c r="I61">
        <v>197</v>
      </c>
      <c r="J61">
        <v>134</v>
      </c>
      <c r="K61">
        <v>56</v>
      </c>
      <c r="L61">
        <v>65</v>
      </c>
      <c r="M61">
        <v>61</v>
      </c>
      <c r="N61">
        <v>72</v>
      </c>
      <c r="O61">
        <v>48</v>
      </c>
      <c r="P61">
        <v>47</v>
      </c>
      <c r="Q61">
        <v>172</v>
      </c>
      <c r="R61">
        <v>115</v>
      </c>
    </row>
    <row r="62" spans="5:18" x14ac:dyDescent="0.2">
      <c r="E62" t="s">
        <v>135</v>
      </c>
      <c r="G62" t="s">
        <v>134</v>
      </c>
      <c r="H62" s="8">
        <v>355</v>
      </c>
      <c r="K62">
        <v>140</v>
      </c>
      <c r="L62">
        <v>35</v>
      </c>
      <c r="M62">
        <v>178</v>
      </c>
      <c r="N62">
        <v>60</v>
      </c>
      <c r="O62">
        <v>155</v>
      </c>
      <c r="P62">
        <v>-36</v>
      </c>
      <c r="Q62">
        <v>305</v>
      </c>
      <c r="R62">
        <v>-118</v>
      </c>
    </row>
    <row r="64" spans="5:18" x14ac:dyDescent="0.2">
      <c r="E64" t="s">
        <v>136</v>
      </c>
      <c r="H64" s="8">
        <f>SUM(H57:H63)</f>
        <v>2301.2641843971633</v>
      </c>
    </row>
    <row r="65" spans="8:8" x14ac:dyDescent="0.2">
      <c r="H65" t="s">
        <v>65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D3:R65"/>
  <sheetViews>
    <sheetView topLeftCell="A34" workbookViewId="0">
      <selection sqref="A1:R65"/>
    </sheetView>
  </sheetViews>
  <sheetFormatPr defaultRowHeight="12.75" x14ac:dyDescent="0.2"/>
  <sheetData>
    <row r="3" spans="4:17" x14ac:dyDescent="0.2">
      <c r="D3" t="s">
        <v>83</v>
      </c>
      <c r="E3" t="s">
        <v>84</v>
      </c>
      <c r="F3" s="17">
        <f>'Vatten Värme'!G202</f>
        <v>0</v>
      </c>
      <c r="H3" s="8" t="s">
        <v>85</v>
      </c>
      <c r="I3" t="s">
        <v>36</v>
      </c>
      <c r="J3" s="8">
        <f>'Vatten Värme'!O241</f>
        <v>1330.1418439716313</v>
      </c>
    </row>
    <row r="4" spans="4:17" x14ac:dyDescent="0.2">
      <c r="K4" t="s">
        <v>53</v>
      </c>
      <c r="N4" t="s">
        <v>39</v>
      </c>
      <c r="P4" s="8">
        <f>L7/47/12</f>
        <v>22.797872340425531</v>
      </c>
      <c r="Q4" t="s">
        <v>40</v>
      </c>
    </row>
    <row r="5" spans="4:17" x14ac:dyDescent="0.2">
      <c r="K5" t="s">
        <v>54</v>
      </c>
      <c r="L5" s="8">
        <f>EL!F93</f>
        <v>12858</v>
      </c>
    </row>
    <row r="7" spans="4:17" x14ac:dyDescent="0.2">
      <c r="K7" t="s">
        <v>153</v>
      </c>
      <c r="L7">
        <f>SUM(L4:L5)</f>
        <v>12858</v>
      </c>
    </row>
    <row r="8" spans="4:17" x14ac:dyDescent="0.2">
      <c r="P8" s="8"/>
    </row>
    <row r="10" spans="4:17" x14ac:dyDescent="0.2">
      <c r="P10" s="8"/>
    </row>
    <row r="11" spans="4:17" x14ac:dyDescent="0.2">
      <c r="P11" s="8"/>
    </row>
    <row r="12" spans="4:17" x14ac:dyDescent="0.2">
      <c r="P12" s="8"/>
    </row>
    <row r="13" spans="4:17" x14ac:dyDescent="0.2">
      <c r="P13" s="8"/>
    </row>
    <row r="30" spans="4:5" x14ac:dyDescent="0.2">
      <c r="D30" t="s">
        <v>90</v>
      </c>
      <c r="E30" s="8">
        <f>'Vatten Värme'!O242</f>
        <v>289.25</v>
      </c>
    </row>
    <row r="55" spans="5:18" x14ac:dyDescent="0.2">
      <c r="H55">
        <v>2015</v>
      </c>
      <c r="I55">
        <v>2016</v>
      </c>
      <c r="J55">
        <v>2006</v>
      </c>
      <c r="K55">
        <v>2007</v>
      </c>
      <c r="L55">
        <v>2008</v>
      </c>
      <c r="M55">
        <v>2009</v>
      </c>
      <c r="N55">
        <v>2010</v>
      </c>
      <c r="O55">
        <v>2011</v>
      </c>
      <c r="P55">
        <v>2012</v>
      </c>
      <c r="Q55">
        <v>2013</v>
      </c>
      <c r="R55">
        <v>2014</v>
      </c>
    </row>
    <row r="57" spans="5:18" x14ac:dyDescent="0.2">
      <c r="G57" t="s">
        <v>71</v>
      </c>
      <c r="H57" s="8">
        <v>8</v>
      </c>
      <c r="I57">
        <v>501</v>
      </c>
      <c r="J57">
        <v>55</v>
      </c>
      <c r="K57">
        <v>14</v>
      </c>
      <c r="L57">
        <v>30</v>
      </c>
      <c r="M57">
        <v>28</v>
      </c>
      <c r="N57">
        <v>31</v>
      </c>
      <c r="O57">
        <v>43</v>
      </c>
      <c r="P57">
        <v>117</v>
      </c>
      <c r="Q57">
        <v>75</v>
      </c>
      <c r="R57">
        <v>551</v>
      </c>
    </row>
    <row r="58" spans="5:18" x14ac:dyDescent="0.2">
      <c r="G58" t="s">
        <v>72</v>
      </c>
      <c r="H58" s="8">
        <f>169582/12/47</f>
        <v>300.67730496453902</v>
      </c>
      <c r="I58" s="8">
        <v>289</v>
      </c>
      <c r="J58">
        <v>248</v>
      </c>
      <c r="K58">
        <v>256</v>
      </c>
      <c r="L58">
        <v>263</v>
      </c>
      <c r="M58">
        <v>238</v>
      </c>
      <c r="N58">
        <v>251</v>
      </c>
      <c r="O58">
        <v>266</v>
      </c>
      <c r="P58">
        <v>267</v>
      </c>
      <c r="Q58">
        <v>289</v>
      </c>
      <c r="R58">
        <v>264</v>
      </c>
    </row>
    <row r="59" spans="5:18" x14ac:dyDescent="0.2">
      <c r="G59" t="s">
        <v>73</v>
      </c>
      <c r="H59" s="8">
        <f>714224/12/47</f>
        <v>1266.3546099290779</v>
      </c>
      <c r="I59" s="8">
        <f>J3</f>
        <v>1330.1418439716313</v>
      </c>
      <c r="J59">
        <v>989</v>
      </c>
      <c r="K59">
        <v>994</v>
      </c>
      <c r="L59">
        <v>1062</v>
      </c>
      <c r="M59">
        <v>1134</v>
      </c>
      <c r="N59">
        <v>1288</v>
      </c>
      <c r="O59">
        <v>1188</v>
      </c>
      <c r="P59">
        <v>1307</v>
      </c>
      <c r="Q59">
        <v>1289</v>
      </c>
      <c r="R59">
        <v>1269</v>
      </c>
    </row>
    <row r="60" spans="5:18" x14ac:dyDescent="0.2">
      <c r="G60" t="s">
        <v>74</v>
      </c>
      <c r="H60" s="8">
        <f>9719/12/47</f>
        <v>17.2322695035461</v>
      </c>
      <c r="I60" s="8">
        <f>P4</f>
        <v>22.797872340425531</v>
      </c>
      <c r="J60">
        <v>36</v>
      </c>
      <c r="K60">
        <v>41</v>
      </c>
      <c r="L60">
        <v>46</v>
      </c>
      <c r="M60">
        <v>48</v>
      </c>
      <c r="N60">
        <v>48</v>
      </c>
      <c r="O60">
        <v>50</v>
      </c>
      <c r="P60">
        <v>48</v>
      </c>
      <c r="Q60">
        <v>32</v>
      </c>
      <c r="R60">
        <v>19</v>
      </c>
    </row>
    <row r="61" spans="5:18" x14ac:dyDescent="0.2">
      <c r="F61" s="29"/>
      <c r="G61" t="s">
        <v>75</v>
      </c>
      <c r="H61" s="8">
        <v>354</v>
      </c>
      <c r="I61">
        <v>313</v>
      </c>
      <c r="J61">
        <v>134</v>
      </c>
      <c r="K61">
        <v>56</v>
      </c>
      <c r="L61">
        <v>65</v>
      </c>
      <c r="M61">
        <v>61</v>
      </c>
      <c r="N61">
        <v>72</v>
      </c>
      <c r="O61">
        <v>48</v>
      </c>
      <c r="P61">
        <v>47</v>
      </c>
      <c r="Q61">
        <v>172</v>
      </c>
      <c r="R61">
        <v>115</v>
      </c>
    </row>
    <row r="62" spans="5:18" x14ac:dyDescent="0.2">
      <c r="E62" t="s">
        <v>155</v>
      </c>
      <c r="G62" t="s">
        <v>134</v>
      </c>
      <c r="H62" s="8">
        <v>355</v>
      </c>
      <c r="I62" s="8">
        <v>-156</v>
      </c>
      <c r="K62">
        <v>140</v>
      </c>
      <c r="L62">
        <v>35</v>
      </c>
      <c r="M62">
        <v>178</v>
      </c>
      <c r="N62">
        <v>60</v>
      </c>
      <c r="O62">
        <v>155</v>
      </c>
      <c r="P62">
        <v>-36</v>
      </c>
      <c r="Q62">
        <v>305</v>
      </c>
      <c r="R62">
        <v>-118</v>
      </c>
    </row>
    <row r="64" spans="5:18" x14ac:dyDescent="0.2">
      <c r="G64" t="s">
        <v>136</v>
      </c>
      <c r="H64" s="8">
        <f>SUM(H57:H63)</f>
        <v>2301.2641843971633</v>
      </c>
      <c r="I64" s="8">
        <f>SUM(I57:I63)</f>
        <v>2299.9397163120566</v>
      </c>
    </row>
    <row r="65" spans="8:8" x14ac:dyDescent="0.2">
      <c r="H65" t="s">
        <v>65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6D658-CF3D-4ED8-9970-4F60A96970DC}">
  <dimension ref="D4:R66"/>
  <sheetViews>
    <sheetView topLeftCell="A35" workbookViewId="0">
      <selection sqref="A1:S67"/>
    </sheetView>
  </sheetViews>
  <sheetFormatPr defaultRowHeight="12.75" x14ac:dyDescent="0.2"/>
  <cols>
    <col min="11" max="11" width="11.28515625" customWidth="1"/>
  </cols>
  <sheetData>
    <row r="4" spans="4:17" x14ac:dyDescent="0.2">
      <c r="D4" t="s">
        <v>83</v>
      </c>
      <c r="E4" t="s">
        <v>84</v>
      </c>
      <c r="F4" s="17">
        <f>'Vatten Värme'!G203</f>
        <v>768.3416666666667</v>
      </c>
      <c r="H4" s="8" t="s">
        <v>85</v>
      </c>
      <c r="I4" t="s">
        <v>36</v>
      </c>
      <c r="J4" s="8">
        <f>'Vatten Värme'!O260</f>
        <v>1404.2269503546102</v>
      </c>
    </row>
    <row r="5" spans="4:17" x14ac:dyDescent="0.2">
      <c r="K5" t="s">
        <v>53</v>
      </c>
      <c r="N5" t="s">
        <v>39</v>
      </c>
      <c r="P5" s="8">
        <v>17</v>
      </c>
      <c r="Q5" t="s">
        <v>40</v>
      </c>
    </row>
    <row r="6" spans="4:17" x14ac:dyDescent="0.2">
      <c r="K6" t="s">
        <v>54</v>
      </c>
      <c r="L6" s="8">
        <v>9384</v>
      </c>
    </row>
    <row r="8" spans="4:17" x14ac:dyDescent="0.2">
      <c r="K8" t="s">
        <v>168</v>
      </c>
      <c r="L8">
        <v>9384</v>
      </c>
    </row>
    <row r="9" spans="4:17" x14ac:dyDescent="0.2">
      <c r="P9" s="8"/>
    </row>
    <row r="11" spans="4:17" x14ac:dyDescent="0.2">
      <c r="P11" s="8"/>
    </row>
    <row r="12" spans="4:17" x14ac:dyDescent="0.2">
      <c r="P12" s="8"/>
    </row>
    <row r="13" spans="4:17" x14ac:dyDescent="0.2">
      <c r="P13" s="8"/>
    </row>
    <row r="14" spans="4:17" x14ac:dyDescent="0.2">
      <c r="P14" s="8"/>
    </row>
    <row r="31" spans="4:5" x14ac:dyDescent="0.2">
      <c r="D31" t="s">
        <v>90</v>
      </c>
      <c r="E31" s="8">
        <v>283</v>
      </c>
    </row>
    <row r="56" spans="5:18" x14ac:dyDescent="0.2">
      <c r="H56">
        <v>2015</v>
      </c>
      <c r="I56">
        <v>2016</v>
      </c>
      <c r="J56">
        <v>2017</v>
      </c>
      <c r="K56">
        <v>2007</v>
      </c>
      <c r="L56">
        <v>2008</v>
      </c>
      <c r="M56">
        <v>2009</v>
      </c>
      <c r="N56">
        <v>2010</v>
      </c>
      <c r="O56">
        <v>2011</v>
      </c>
      <c r="P56">
        <v>2012</v>
      </c>
      <c r="Q56">
        <v>2013</v>
      </c>
      <c r="R56">
        <v>2014</v>
      </c>
    </row>
    <row r="58" spans="5:18" x14ac:dyDescent="0.2">
      <c r="G58" t="s">
        <v>71</v>
      </c>
      <c r="H58" s="8">
        <v>8</v>
      </c>
      <c r="I58">
        <v>501</v>
      </c>
      <c r="J58">
        <v>46</v>
      </c>
      <c r="K58">
        <v>14</v>
      </c>
      <c r="L58">
        <v>30</v>
      </c>
      <c r="M58">
        <v>28</v>
      </c>
      <c r="N58">
        <v>31</v>
      </c>
      <c r="O58">
        <v>43</v>
      </c>
      <c r="P58">
        <v>117</v>
      </c>
      <c r="Q58">
        <v>75</v>
      </c>
      <c r="R58">
        <v>551</v>
      </c>
    </row>
    <row r="59" spans="5:18" x14ac:dyDescent="0.2">
      <c r="G59" t="s">
        <v>72</v>
      </c>
      <c r="H59" s="8">
        <f>169582/12/47</f>
        <v>300.67730496453902</v>
      </c>
      <c r="I59" s="8">
        <v>289</v>
      </c>
      <c r="J59">
        <v>283</v>
      </c>
      <c r="K59">
        <v>256</v>
      </c>
      <c r="L59">
        <v>263</v>
      </c>
      <c r="M59">
        <v>238</v>
      </c>
      <c r="N59">
        <v>251</v>
      </c>
      <c r="O59">
        <v>266</v>
      </c>
      <c r="P59">
        <v>267</v>
      </c>
      <c r="Q59">
        <v>289</v>
      </c>
      <c r="R59">
        <v>264</v>
      </c>
    </row>
    <row r="60" spans="5:18" x14ac:dyDescent="0.2">
      <c r="G60" t="s">
        <v>73</v>
      </c>
      <c r="H60" s="8">
        <f>714224/12/47</f>
        <v>1266.3546099290779</v>
      </c>
      <c r="I60" s="8">
        <v>1330</v>
      </c>
      <c r="J60">
        <v>1404</v>
      </c>
      <c r="K60">
        <v>994</v>
      </c>
      <c r="L60">
        <v>1062</v>
      </c>
      <c r="M60">
        <v>1134</v>
      </c>
      <c r="N60">
        <v>1288</v>
      </c>
      <c r="O60">
        <v>1188</v>
      </c>
      <c r="P60">
        <v>1307</v>
      </c>
      <c r="Q60">
        <v>1289</v>
      </c>
      <c r="R60">
        <v>1269</v>
      </c>
    </row>
    <row r="61" spans="5:18" x14ac:dyDescent="0.2">
      <c r="G61" t="s">
        <v>74</v>
      </c>
      <c r="H61" s="8">
        <f>9719/12/47</f>
        <v>17.2322695035461</v>
      </c>
      <c r="I61" s="8">
        <v>23</v>
      </c>
      <c r="J61">
        <v>17</v>
      </c>
      <c r="K61">
        <v>41</v>
      </c>
      <c r="L61">
        <v>46</v>
      </c>
      <c r="M61">
        <v>48</v>
      </c>
      <c r="N61">
        <v>48</v>
      </c>
      <c r="O61">
        <v>50</v>
      </c>
      <c r="P61">
        <v>48</v>
      </c>
      <c r="Q61">
        <v>32</v>
      </c>
      <c r="R61">
        <v>19</v>
      </c>
    </row>
    <row r="62" spans="5:18" x14ac:dyDescent="0.2">
      <c r="F62" s="29"/>
      <c r="G62" t="s">
        <v>75</v>
      </c>
      <c r="H62" s="8">
        <v>354</v>
      </c>
      <c r="I62">
        <v>313</v>
      </c>
      <c r="J62">
        <v>133</v>
      </c>
      <c r="K62">
        <v>56</v>
      </c>
      <c r="L62">
        <v>65</v>
      </c>
      <c r="M62">
        <v>61</v>
      </c>
      <c r="N62">
        <v>72</v>
      </c>
      <c r="O62">
        <v>48</v>
      </c>
      <c r="P62">
        <v>47</v>
      </c>
      <c r="Q62">
        <v>172</v>
      </c>
      <c r="R62">
        <v>115</v>
      </c>
    </row>
    <row r="63" spans="5:18" x14ac:dyDescent="0.2">
      <c r="G63" t="s">
        <v>134</v>
      </c>
      <c r="H63" s="8">
        <v>355</v>
      </c>
      <c r="I63" s="8">
        <v>-156</v>
      </c>
      <c r="J63">
        <v>305</v>
      </c>
      <c r="K63">
        <v>140</v>
      </c>
      <c r="L63">
        <v>35</v>
      </c>
      <c r="M63">
        <v>178</v>
      </c>
      <c r="N63">
        <v>60</v>
      </c>
      <c r="O63">
        <v>155</v>
      </c>
      <c r="P63">
        <v>-36</v>
      </c>
      <c r="Q63">
        <v>305</v>
      </c>
      <c r="R63">
        <v>-118</v>
      </c>
    </row>
    <row r="64" spans="5:18" x14ac:dyDescent="0.2">
      <c r="E64" t="s">
        <v>167</v>
      </c>
      <c r="J64">
        <v>112</v>
      </c>
    </row>
    <row r="65" spans="7:10" x14ac:dyDescent="0.2">
      <c r="G65" t="s">
        <v>136</v>
      </c>
      <c r="H65" s="8">
        <f>SUM(H58:H64)</f>
        <v>2301.2641843971633</v>
      </c>
      <c r="I65" s="8">
        <f>SUM(I58:I64)</f>
        <v>2300</v>
      </c>
      <c r="J65" s="8">
        <f>SUM(J58:J64)</f>
        <v>2300</v>
      </c>
    </row>
    <row r="66" spans="7:10" x14ac:dyDescent="0.2">
      <c r="H66" t="s">
        <v>65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10BAA-6C1E-4EC0-9FD7-DF0837A9C9E6}">
  <dimension ref="D4:X66"/>
  <sheetViews>
    <sheetView workbookViewId="0">
      <selection activeCell="H71" sqref="H71"/>
    </sheetView>
  </sheetViews>
  <sheetFormatPr defaultRowHeight="12.75" x14ac:dyDescent="0.2"/>
  <cols>
    <col min="11" max="11" width="12.28515625" bestFit="1" customWidth="1"/>
  </cols>
  <sheetData>
    <row r="4" spans="4:16" x14ac:dyDescent="0.2">
      <c r="D4" t="s">
        <v>83</v>
      </c>
      <c r="E4" t="s">
        <v>84</v>
      </c>
      <c r="F4" s="17"/>
      <c r="H4" s="8" t="s">
        <v>85</v>
      </c>
      <c r="I4" t="s">
        <v>36</v>
      </c>
      <c r="J4" s="8">
        <f>'Vatten Värme'!O280</f>
        <v>1438.9326241134752</v>
      </c>
    </row>
    <row r="5" spans="4:16" x14ac:dyDescent="0.2">
      <c r="K5" t="s">
        <v>53</v>
      </c>
      <c r="P5" s="8"/>
    </row>
    <row r="6" spans="4:16" x14ac:dyDescent="0.2">
      <c r="K6" t="s">
        <v>54</v>
      </c>
      <c r="L6" s="8">
        <v>15486</v>
      </c>
    </row>
    <row r="8" spans="4:16" x14ac:dyDescent="0.2">
      <c r="K8" t="s">
        <v>179</v>
      </c>
      <c r="L8">
        <v>15486</v>
      </c>
    </row>
    <row r="9" spans="4:16" x14ac:dyDescent="0.2">
      <c r="P9" s="8"/>
    </row>
    <row r="10" spans="4:16" x14ac:dyDescent="0.2">
      <c r="K10" t="s">
        <v>39</v>
      </c>
      <c r="M10" s="8">
        <v>27</v>
      </c>
      <c r="N10" t="s">
        <v>40</v>
      </c>
    </row>
    <row r="11" spans="4:16" x14ac:dyDescent="0.2">
      <c r="P11" s="8"/>
    </row>
    <row r="12" spans="4:16" x14ac:dyDescent="0.2">
      <c r="P12" s="8"/>
    </row>
    <row r="13" spans="4:16" x14ac:dyDescent="0.2">
      <c r="P13" s="8"/>
    </row>
    <row r="14" spans="4:16" x14ac:dyDescent="0.2">
      <c r="P14" s="8"/>
    </row>
    <row r="31" spans="4:5" x14ac:dyDescent="0.2">
      <c r="D31" t="s">
        <v>90</v>
      </c>
      <c r="E31" s="8">
        <v>283</v>
      </c>
    </row>
    <row r="56" spans="5:18" x14ac:dyDescent="0.2">
      <c r="E56" s="59"/>
      <c r="F56" s="59"/>
      <c r="G56" s="59"/>
      <c r="H56" s="59">
        <v>2015</v>
      </c>
      <c r="I56" s="59">
        <v>2016</v>
      </c>
      <c r="J56" s="59">
        <v>2017</v>
      </c>
      <c r="K56" s="58">
        <v>2018</v>
      </c>
      <c r="L56" s="57">
        <v>2008</v>
      </c>
      <c r="M56" s="57">
        <v>2009</v>
      </c>
      <c r="N56" s="57">
        <v>2010</v>
      </c>
      <c r="O56" s="57">
        <v>2011</v>
      </c>
      <c r="P56" s="57">
        <v>2012</v>
      </c>
      <c r="Q56" s="57">
        <v>2013</v>
      </c>
      <c r="R56" s="57">
        <v>2014</v>
      </c>
    </row>
    <row r="57" spans="5:18" x14ac:dyDescent="0.2">
      <c r="E57" s="59"/>
      <c r="F57" s="59"/>
      <c r="G57" s="59"/>
      <c r="H57" s="59"/>
      <c r="I57" s="59"/>
      <c r="J57" s="59"/>
      <c r="K57" s="58"/>
      <c r="L57" s="57"/>
      <c r="M57" s="57"/>
      <c r="N57" s="57"/>
      <c r="O57" s="57"/>
      <c r="P57" s="57"/>
      <c r="Q57" s="57"/>
      <c r="R57" s="57"/>
    </row>
    <row r="58" spans="5:18" x14ac:dyDescent="0.2">
      <c r="E58" s="59"/>
      <c r="F58" s="59"/>
      <c r="G58" s="59" t="s">
        <v>71</v>
      </c>
      <c r="H58" s="60">
        <v>8</v>
      </c>
      <c r="I58" s="59">
        <v>501</v>
      </c>
      <c r="J58" s="59">
        <v>46</v>
      </c>
      <c r="K58" s="58">
        <v>19</v>
      </c>
      <c r="L58" s="57">
        <v>30</v>
      </c>
      <c r="M58" s="57">
        <v>28</v>
      </c>
      <c r="N58" s="57">
        <v>31</v>
      </c>
      <c r="O58" s="57">
        <v>43</v>
      </c>
      <c r="P58" s="57">
        <v>117</v>
      </c>
      <c r="Q58" s="57">
        <v>75</v>
      </c>
      <c r="R58" s="57">
        <v>551</v>
      </c>
    </row>
    <row r="59" spans="5:18" x14ac:dyDescent="0.2">
      <c r="E59" s="59"/>
      <c r="F59" s="59"/>
      <c r="G59" s="59" t="s">
        <v>72</v>
      </c>
      <c r="H59" s="60">
        <f>169582/12/47</f>
        <v>300.67730496453902</v>
      </c>
      <c r="I59" s="60">
        <v>289</v>
      </c>
      <c r="J59" s="59">
        <v>283</v>
      </c>
      <c r="K59" s="58">
        <v>290</v>
      </c>
      <c r="L59" s="57">
        <v>263</v>
      </c>
      <c r="M59" s="57">
        <v>238</v>
      </c>
      <c r="N59" s="57">
        <v>251</v>
      </c>
      <c r="O59" s="57">
        <v>266</v>
      </c>
      <c r="P59" s="57">
        <v>267</v>
      </c>
      <c r="Q59" s="57">
        <v>289</v>
      </c>
      <c r="R59" s="57">
        <v>264</v>
      </c>
    </row>
    <row r="60" spans="5:18" x14ac:dyDescent="0.2">
      <c r="E60" s="59"/>
      <c r="F60" s="59"/>
      <c r="G60" s="59" t="s">
        <v>73</v>
      </c>
      <c r="H60" s="60">
        <f>714224/12/47</f>
        <v>1266.3546099290779</v>
      </c>
      <c r="I60" s="60">
        <v>1330</v>
      </c>
      <c r="J60" s="59">
        <v>1404</v>
      </c>
      <c r="K60" s="58">
        <v>1439</v>
      </c>
      <c r="L60" s="57">
        <v>1062</v>
      </c>
      <c r="M60" s="57">
        <v>1134</v>
      </c>
      <c r="N60" s="57">
        <v>1288</v>
      </c>
      <c r="O60" s="57">
        <v>1188</v>
      </c>
      <c r="P60" s="57">
        <v>1307</v>
      </c>
      <c r="Q60" s="57">
        <v>1289</v>
      </c>
      <c r="R60" s="57">
        <v>1269</v>
      </c>
    </row>
    <row r="61" spans="5:18" x14ac:dyDescent="0.2">
      <c r="E61" s="59"/>
      <c r="F61" s="59"/>
      <c r="G61" s="59" t="s">
        <v>74</v>
      </c>
      <c r="H61" s="60">
        <f>9719/12/47</f>
        <v>17.2322695035461</v>
      </c>
      <c r="I61" s="60">
        <v>23</v>
      </c>
      <c r="J61" s="59">
        <v>17</v>
      </c>
      <c r="K61" s="58">
        <v>27</v>
      </c>
      <c r="L61" s="57">
        <v>46</v>
      </c>
      <c r="M61" s="57">
        <v>48</v>
      </c>
      <c r="N61" s="57">
        <v>48</v>
      </c>
      <c r="O61" s="57">
        <v>50</v>
      </c>
      <c r="P61" s="57">
        <v>48</v>
      </c>
      <c r="Q61" s="57">
        <v>32</v>
      </c>
      <c r="R61" s="57">
        <v>19</v>
      </c>
    </row>
    <row r="62" spans="5:18" x14ac:dyDescent="0.2">
      <c r="E62" s="59"/>
      <c r="F62" s="61"/>
      <c r="G62" s="59" t="s">
        <v>75</v>
      </c>
      <c r="H62" s="60">
        <v>354</v>
      </c>
      <c r="I62" s="59">
        <v>313</v>
      </c>
      <c r="J62" s="59">
        <v>68</v>
      </c>
      <c r="K62" s="58">
        <v>86</v>
      </c>
      <c r="L62" s="57">
        <v>65</v>
      </c>
      <c r="M62" s="57">
        <v>61</v>
      </c>
      <c r="N62" s="57">
        <v>72</v>
      </c>
      <c r="O62" s="57">
        <v>48</v>
      </c>
      <c r="P62" s="57">
        <v>47</v>
      </c>
      <c r="Q62" s="57">
        <v>172</v>
      </c>
      <c r="R62" s="57">
        <v>115</v>
      </c>
    </row>
    <row r="63" spans="5:18" x14ac:dyDescent="0.2">
      <c r="E63" s="59"/>
      <c r="F63" s="59"/>
      <c r="G63" s="59" t="s">
        <v>134</v>
      </c>
      <c r="H63" s="60">
        <v>355</v>
      </c>
      <c r="I63" s="60">
        <v>-156</v>
      </c>
      <c r="J63" s="59">
        <v>305</v>
      </c>
      <c r="K63" s="58">
        <v>262</v>
      </c>
      <c r="L63" s="57">
        <v>35</v>
      </c>
      <c r="M63" s="57">
        <v>178</v>
      </c>
      <c r="N63" s="57">
        <v>60</v>
      </c>
      <c r="O63" s="57">
        <v>155</v>
      </c>
      <c r="P63" s="57">
        <v>-36</v>
      </c>
      <c r="Q63" s="57">
        <v>305</v>
      </c>
      <c r="R63" s="57">
        <v>-118</v>
      </c>
    </row>
    <row r="64" spans="5:18" x14ac:dyDescent="0.2">
      <c r="E64" s="59" t="s">
        <v>167</v>
      </c>
      <c r="F64" s="59">
        <v>177</v>
      </c>
      <c r="G64" s="59"/>
      <c r="H64" s="59"/>
      <c r="I64" s="59"/>
      <c r="J64" s="59">
        <v>177</v>
      </c>
      <c r="K64" s="58">
        <v>177</v>
      </c>
    </row>
    <row r="65" spans="5:24" x14ac:dyDescent="0.2">
      <c r="E65" s="59"/>
      <c r="F65" s="59"/>
      <c r="G65" s="59" t="s">
        <v>136</v>
      </c>
      <c r="H65" s="60">
        <f>SUM(H58:H64)</f>
        <v>2301.2641843971633</v>
      </c>
      <c r="I65" s="60">
        <f>SUM(I58:I64)</f>
        <v>2300</v>
      </c>
      <c r="J65" s="60">
        <f>SUM(J58:J64)</f>
        <v>2300</v>
      </c>
      <c r="K65" s="58">
        <f>SUM(K58:K64)</f>
        <v>2300</v>
      </c>
    </row>
    <row r="66" spans="5:24" x14ac:dyDescent="0.2">
      <c r="E66" s="59"/>
      <c r="F66" s="59"/>
      <c r="G66" s="59"/>
      <c r="H66" s="59" t="s">
        <v>180</v>
      </c>
      <c r="I66" s="59"/>
      <c r="J66" s="59"/>
      <c r="K66" s="58"/>
      <c r="X66">
        <f>10652/47/12</f>
        <v>18.886524822695034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145"/>
  <sheetViews>
    <sheetView topLeftCell="A83" workbookViewId="0">
      <selection activeCell="J146" sqref="J146"/>
    </sheetView>
  </sheetViews>
  <sheetFormatPr defaultRowHeight="12.75" x14ac:dyDescent="0.2"/>
  <cols>
    <col min="3" max="3" width="16" customWidth="1"/>
    <col min="4" max="4" width="17.140625" customWidth="1"/>
    <col min="5" max="5" width="17" customWidth="1"/>
    <col min="6" max="6" width="11.5703125" style="8" customWidth="1"/>
    <col min="8" max="8" width="9" style="8" customWidth="1"/>
  </cols>
  <sheetData>
    <row r="1" spans="1:8" x14ac:dyDescent="0.2">
      <c r="A1">
        <v>2004</v>
      </c>
      <c r="C1" t="s">
        <v>91</v>
      </c>
      <c r="D1" t="s">
        <v>92</v>
      </c>
      <c r="E1" t="s">
        <v>93</v>
      </c>
      <c r="F1" s="8" t="s">
        <v>94</v>
      </c>
    </row>
    <row r="2" spans="1:8" x14ac:dyDescent="0.2">
      <c r="A2" t="s">
        <v>95</v>
      </c>
      <c r="D2">
        <v>334</v>
      </c>
      <c r="F2" s="8">
        <f t="shared" ref="F2:F13" si="0">D2+E2</f>
        <v>334</v>
      </c>
    </row>
    <row r="3" spans="1:8" x14ac:dyDescent="0.2">
      <c r="A3" t="s">
        <v>96</v>
      </c>
      <c r="D3">
        <v>368</v>
      </c>
      <c r="E3">
        <v>926</v>
      </c>
      <c r="F3" s="8">
        <f t="shared" si="0"/>
        <v>1294</v>
      </c>
    </row>
    <row r="4" spans="1:8" x14ac:dyDescent="0.2">
      <c r="A4" t="s">
        <v>97</v>
      </c>
      <c r="D4">
        <v>446</v>
      </c>
      <c r="E4">
        <v>7851</v>
      </c>
      <c r="F4" s="8">
        <f t="shared" si="0"/>
        <v>8297</v>
      </c>
    </row>
    <row r="5" spans="1:8" x14ac:dyDescent="0.2">
      <c r="A5" t="s">
        <v>98</v>
      </c>
      <c r="D5">
        <v>439</v>
      </c>
      <c r="E5">
        <v>2698</v>
      </c>
      <c r="F5" s="8">
        <f t="shared" si="0"/>
        <v>3137</v>
      </c>
    </row>
    <row r="6" spans="1:8" x14ac:dyDescent="0.2">
      <c r="A6" t="s">
        <v>99</v>
      </c>
      <c r="D6">
        <v>344</v>
      </c>
      <c r="F6" s="8">
        <f t="shared" si="0"/>
        <v>344</v>
      </c>
    </row>
    <row r="7" spans="1:8" x14ac:dyDescent="0.2">
      <c r="A7" t="s">
        <v>100</v>
      </c>
      <c r="D7">
        <v>332</v>
      </c>
      <c r="E7">
        <v>2188</v>
      </c>
      <c r="F7" s="8">
        <f t="shared" si="0"/>
        <v>2520</v>
      </c>
    </row>
    <row r="8" spans="1:8" x14ac:dyDescent="0.2">
      <c r="A8" t="s">
        <v>101</v>
      </c>
      <c r="D8">
        <v>324</v>
      </c>
      <c r="F8" s="8">
        <f t="shared" si="0"/>
        <v>324</v>
      </c>
    </row>
    <row r="9" spans="1:8" x14ac:dyDescent="0.2">
      <c r="A9" t="s">
        <v>102</v>
      </c>
      <c r="D9">
        <v>349</v>
      </c>
      <c r="E9">
        <v>2099</v>
      </c>
      <c r="F9" s="8">
        <f t="shared" si="0"/>
        <v>2448</v>
      </c>
    </row>
    <row r="10" spans="1:8" x14ac:dyDescent="0.2">
      <c r="A10" t="s">
        <v>103</v>
      </c>
      <c r="D10">
        <v>393</v>
      </c>
      <c r="F10" s="8">
        <f t="shared" si="0"/>
        <v>393</v>
      </c>
    </row>
    <row r="11" spans="1:8" x14ac:dyDescent="0.2">
      <c r="A11" t="s">
        <v>104</v>
      </c>
      <c r="D11">
        <v>415</v>
      </c>
      <c r="E11">
        <v>2293</v>
      </c>
      <c r="F11" s="8">
        <f t="shared" si="0"/>
        <v>2708</v>
      </c>
    </row>
    <row r="12" spans="1:8" x14ac:dyDescent="0.2">
      <c r="A12" t="s">
        <v>105</v>
      </c>
      <c r="D12">
        <v>484</v>
      </c>
      <c r="F12" s="8">
        <f t="shared" si="0"/>
        <v>484</v>
      </c>
    </row>
    <row r="13" spans="1:8" x14ac:dyDescent="0.2">
      <c r="A13" t="s">
        <v>106</v>
      </c>
      <c r="D13">
        <v>773</v>
      </c>
      <c r="E13">
        <v>2835</v>
      </c>
      <c r="F13" s="8">
        <f t="shared" si="0"/>
        <v>3608</v>
      </c>
    </row>
    <row r="15" spans="1:8" x14ac:dyDescent="0.2">
      <c r="D15" s="8">
        <f>AVERAGE(D2:D13)</f>
        <v>416.75</v>
      </c>
      <c r="E15" s="8">
        <f>AVERAGE(E2:E13)</f>
        <v>2984.2857142857142</v>
      </c>
      <c r="F15" s="8">
        <f>AVERAGE(F2:F13)</f>
        <v>2157.5833333333335</v>
      </c>
    </row>
    <row r="16" spans="1:8" x14ac:dyDescent="0.2">
      <c r="F16" s="8">
        <f>SUM(F2:F15)</f>
        <v>28048.583333333332</v>
      </c>
      <c r="H16" s="8">
        <f>F16/47/12</f>
        <v>49.731530732860513</v>
      </c>
    </row>
    <row r="17" spans="1:8" x14ac:dyDescent="0.2">
      <c r="A17">
        <v>2005</v>
      </c>
      <c r="C17" t="s">
        <v>91</v>
      </c>
      <c r="D17" t="s">
        <v>92</v>
      </c>
      <c r="E17" t="s">
        <v>93</v>
      </c>
    </row>
    <row r="18" spans="1:8" x14ac:dyDescent="0.2">
      <c r="A18" t="s">
        <v>95</v>
      </c>
      <c r="D18">
        <v>602</v>
      </c>
      <c r="E18">
        <v>2783</v>
      </c>
      <c r="F18" s="8">
        <f t="shared" ref="F18:F29" si="1">D18+E18</f>
        <v>3385</v>
      </c>
    </row>
    <row r="19" spans="1:8" x14ac:dyDescent="0.2">
      <c r="A19" t="s">
        <v>96</v>
      </c>
      <c r="D19">
        <v>604</v>
      </c>
      <c r="F19" s="8">
        <f t="shared" si="1"/>
        <v>604</v>
      </c>
    </row>
    <row r="20" spans="1:8" x14ac:dyDescent="0.2">
      <c r="A20" t="s">
        <v>97</v>
      </c>
      <c r="D20">
        <v>499</v>
      </c>
      <c r="E20">
        <v>2293</v>
      </c>
      <c r="F20" s="8">
        <f t="shared" si="1"/>
        <v>2792</v>
      </c>
    </row>
    <row r="21" spans="1:8" x14ac:dyDescent="0.2">
      <c r="A21" t="s">
        <v>98</v>
      </c>
      <c r="D21">
        <v>484</v>
      </c>
      <c r="F21" s="8">
        <f t="shared" si="1"/>
        <v>484</v>
      </c>
    </row>
    <row r="22" spans="1:8" x14ac:dyDescent="0.2">
      <c r="A22" t="s">
        <v>99</v>
      </c>
      <c r="D22">
        <v>365</v>
      </c>
      <c r="E22">
        <v>2223</v>
      </c>
      <c r="F22" s="8">
        <f t="shared" si="1"/>
        <v>2588</v>
      </c>
    </row>
    <row r="23" spans="1:8" x14ac:dyDescent="0.2">
      <c r="A23" t="s">
        <v>100</v>
      </c>
      <c r="D23">
        <v>379</v>
      </c>
      <c r="F23" s="8">
        <f t="shared" si="1"/>
        <v>379</v>
      </c>
    </row>
    <row r="24" spans="1:8" x14ac:dyDescent="0.2">
      <c r="A24" t="s">
        <v>101</v>
      </c>
      <c r="D24">
        <v>368</v>
      </c>
      <c r="E24">
        <v>2453</v>
      </c>
      <c r="F24" s="8">
        <f t="shared" si="1"/>
        <v>2821</v>
      </c>
    </row>
    <row r="25" spans="1:8" x14ac:dyDescent="0.2">
      <c r="A25" t="s">
        <v>102</v>
      </c>
      <c r="D25">
        <v>393</v>
      </c>
      <c r="F25" s="8">
        <f t="shared" si="1"/>
        <v>393</v>
      </c>
    </row>
    <row r="26" spans="1:8" x14ac:dyDescent="0.2">
      <c r="A26" t="s">
        <v>103</v>
      </c>
      <c r="D26">
        <v>428</v>
      </c>
      <c r="E26">
        <v>2456</v>
      </c>
      <c r="F26" s="8">
        <f t="shared" si="1"/>
        <v>2884</v>
      </c>
    </row>
    <row r="27" spans="1:8" x14ac:dyDescent="0.2">
      <c r="A27" t="s">
        <v>104</v>
      </c>
      <c r="D27">
        <v>102</v>
      </c>
      <c r="F27" s="8">
        <f t="shared" si="1"/>
        <v>102</v>
      </c>
    </row>
    <row r="28" spans="1:8" x14ac:dyDescent="0.2">
      <c r="A28" t="s">
        <v>105</v>
      </c>
      <c r="D28">
        <v>470</v>
      </c>
      <c r="E28">
        <v>2260</v>
      </c>
      <c r="F28" s="8">
        <f t="shared" si="1"/>
        <v>2730</v>
      </c>
    </row>
    <row r="29" spans="1:8" x14ac:dyDescent="0.2">
      <c r="A29" t="s">
        <v>106</v>
      </c>
      <c r="D29">
        <v>499</v>
      </c>
      <c r="F29" s="8">
        <f t="shared" si="1"/>
        <v>499</v>
      </c>
    </row>
    <row r="30" spans="1:8" x14ac:dyDescent="0.2">
      <c r="F30" s="8">
        <f>SUM(F18:F29)</f>
        <v>19661</v>
      </c>
      <c r="H30" s="8">
        <f>F30/47/12</f>
        <v>34.859929078014183</v>
      </c>
    </row>
    <row r="31" spans="1:8" x14ac:dyDescent="0.2">
      <c r="A31" t="s">
        <v>27</v>
      </c>
      <c r="D31" s="8">
        <f>AVERAGE(D18:D29)</f>
        <v>432.75</v>
      </c>
      <c r="E31" s="8">
        <f>AVERAGE(E18:E29)</f>
        <v>2411.3333333333335</v>
      </c>
      <c r="F31" s="8">
        <f>AVERAGE(F18:F30)</f>
        <v>3024.7692307692309</v>
      </c>
    </row>
    <row r="32" spans="1:8" x14ac:dyDescent="0.2">
      <c r="A32" t="s">
        <v>107</v>
      </c>
    </row>
    <row r="34" spans="1:6" x14ac:dyDescent="0.2">
      <c r="A34">
        <v>2013</v>
      </c>
    </row>
    <row r="35" spans="1:6" x14ac:dyDescent="0.2">
      <c r="A35" t="s">
        <v>95</v>
      </c>
    </row>
    <row r="36" spans="1:6" x14ac:dyDescent="0.2">
      <c r="A36" t="s">
        <v>96</v>
      </c>
    </row>
    <row r="37" spans="1:6" x14ac:dyDescent="0.2">
      <c r="A37" t="s">
        <v>97</v>
      </c>
    </row>
    <row r="38" spans="1:6" x14ac:dyDescent="0.2">
      <c r="A38" t="s">
        <v>98</v>
      </c>
    </row>
    <row r="39" spans="1:6" x14ac:dyDescent="0.2">
      <c r="A39" t="s">
        <v>99</v>
      </c>
    </row>
    <row r="40" spans="1:6" x14ac:dyDescent="0.2">
      <c r="A40" t="s">
        <v>100</v>
      </c>
    </row>
    <row r="41" spans="1:6" x14ac:dyDescent="0.2">
      <c r="A41" t="s">
        <v>101</v>
      </c>
    </row>
    <row r="42" spans="1:6" x14ac:dyDescent="0.2">
      <c r="A42" t="s">
        <v>102</v>
      </c>
    </row>
    <row r="43" spans="1:6" x14ac:dyDescent="0.2">
      <c r="A43" t="s">
        <v>103</v>
      </c>
      <c r="F43" s="8">
        <v>1020</v>
      </c>
    </row>
    <row r="44" spans="1:6" x14ac:dyDescent="0.2">
      <c r="A44" t="s">
        <v>104</v>
      </c>
      <c r="F44" s="8">
        <v>956</v>
      </c>
    </row>
    <row r="45" spans="1:6" x14ac:dyDescent="0.2">
      <c r="A45" t="s">
        <v>105</v>
      </c>
      <c r="F45" s="8">
        <v>986</v>
      </c>
    </row>
    <row r="46" spans="1:6" x14ac:dyDescent="0.2">
      <c r="A46" t="s">
        <v>106</v>
      </c>
    </row>
    <row r="48" spans="1:6" x14ac:dyDescent="0.2">
      <c r="A48">
        <v>2014</v>
      </c>
    </row>
    <row r="49" spans="1:8" x14ac:dyDescent="0.2">
      <c r="A49" t="s">
        <v>95</v>
      </c>
      <c r="F49" s="8">
        <v>1019</v>
      </c>
    </row>
    <row r="50" spans="1:8" x14ac:dyDescent="0.2">
      <c r="A50" t="s">
        <v>96</v>
      </c>
      <c r="F50" s="8">
        <v>881</v>
      </c>
    </row>
    <row r="51" spans="1:8" x14ac:dyDescent="0.2">
      <c r="A51" t="s">
        <v>97</v>
      </c>
      <c r="F51" s="8">
        <v>915</v>
      </c>
    </row>
    <row r="52" spans="1:8" x14ac:dyDescent="0.2">
      <c r="A52" t="s">
        <v>98</v>
      </c>
      <c r="F52" s="8">
        <v>998</v>
      </c>
    </row>
    <row r="53" spans="1:8" x14ac:dyDescent="0.2">
      <c r="A53" t="s">
        <v>99</v>
      </c>
      <c r="F53" s="8">
        <v>998</v>
      </c>
    </row>
    <row r="54" spans="1:8" x14ac:dyDescent="0.2">
      <c r="A54" t="s">
        <v>100</v>
      </c>
      <c r="F54" s="8">
        <v>831</v>
      </c>
    </row>
    <row r="55" spans="1:8" x14ac:dyDescent="0.2">
      <c r="A55" t="s">
        <v>101</v>
      </c>
      <c r="F55" s="8">
        <v>662</v>
      </c>
    </row>
    <row r="56" spans="1:8" x14ac:dyDescent="0.2">
      <c r="A56" t="s">
        <v>102</v>
      </c>
      <c r="F56" s="8">
        <v>823</v>
      </c>
    </row>
    <row r="57" spans="1:8" x14ac:dyDescent="0.2">
      <c r="A57" t="s">
        <v>103</v>
      </c>
      <c r="F57" s="8">
        <v>882</v>
      </c>
    </row>
    <row r="58" spans="1:8" x14ac:dyDescent="0.2">
      <c r="A58" t="s">
        <v>104</v>
      </c>
      <c r="F58" s="8">
        <v>908</v>
      </c>
    </row>
    <row r="59" spans="1:8" x14ac:dyDescent="0.2">
      <c r="A59" t="s">
        <v>105</v>
      </c>
      <c r="F59" s="8">
        <v>838</v>
      </c>
    </row>
    <row r="60" spans="1:8" x14ac:dyDescent="0.2">
      <c r="A60" t="s">
        <v>106</v>
      </c>
      <c r="F60" s="8">
        <v>868</v>
      </c>
    </row>
    <row r="61" spans="1:8" x14ac:dyDescent="0.2">
      <c r="A61" t="s">
        <v>126</v>
      </c>
      <c r="F61" s="31">
        <f>SUM(F49:F60)</f>
        <v>10623</v>
      </c>
    </row>
    <row r="62" spans="1:8" x14ac:dyDescent="0.2">
      <c r="A62" t="s">
        <v>22</v>
      </c>
      <c r="F62" s="31">
        <f>AVERAGE(F49:F60)</f>
        <v>885.25</v>
      </c>
      <c r="H62" s="8">
        <f>F62/47</f>
        <v>18.835106382978722</v>
      </c>
    </row>
    <row r="64" spans="1:8" x14ac:dyDescent="0.2">
      <c r="A64">
        <v>2015</v>
      </c>
      <c r="H64" s="8" t="s">
        <v>139</v>
      </c>
    </row>
    <row r="65" spans="1:8" x14ac:dyDescent="0.2">
      <c r="A65" t="s">
        <v>95</v>
      </c>
      <c r="F65" s="8">
        <v>850</v>
      </c>
      <c r="H65" s="8">
        <v>507</v>
      </c>
    </row>
    <row r="66" spans="1:8" x14ac:dyDescent="0.2">
      <c r="A66" t="s">
        <v>96</v>
      </c>
      <c r="F66" s="8">
        <v>755</v>
      </c>
      <c r="H66" s="8">
        <v>494</v>
      </c>
    </row>
    <row r="67" spans="1:8" x14ac:dyDescent="0.2">
      <c r="A67" t="s">
        <v>97</v>
      </c>
      <c r="F67" s="8">
        <v>817</v>
      </c>
      <c r="H67" s="8">
        <v>431</v>
      </c>
    </row>
    <row r="68" spans="1:8" x14ac:dyDescent="0.2">
      <c r="A68" t="s">
        <v>98</v>
      </c>
      <c r="F68" s="8">
        <v>827</v>
      </c>
      <c r="H68" s="8">
        <v>472</v>
      </c>
    </row>
    <row r="69" spans="1:8" x14ac:dyDescent="0.2">
      <c r="A69" t="s">
        <v>99</v>
      </c>
      <c r="F69" s="8">
        <v>801</v>
      </c>
      <c r="H69" s="8">
        <v>479</v>
      </c>
    </row>
    <row r="70" spans="1:8" x14ac:dyDescent="0.2">
      <c r="A70" t="s">
        <v>100</v>
      </c>
      <c r="F70" s="8">
        <v>639</v>
      </c>
      <c r="H70" s="8">
        <v>461</v>
      </c>
    </row>
    <row r="71" spans="1:8" x14ac:dyDescent="0.2">
      <c r="A71" t="s">
        <v>101</v>
      </c>
      <c r="F71" s="8">
        <v>636</v>
      </c>
      <c r="H71" s="8">
        <v>351</v>
      </c>
    </row>
    <row r="72" spans="1:8" x14ac:dyDescent="0.2">
      <c r="A72" t="s">
        <v>102</v>
      </c>
      <c r="F72" s="8">
        <v>746</v>
      </c>
      <c r="H72" s="8">
        <v>334</v>
      </c>
    </row>
    <row r="73" spans="1:8" x14ac:dyDescent="0.2">
      <c r="A73" t="s">
        <v>103</v>
      </c>
      <c r="F73" s="8">
        <v>833</v>
      </c>
      <c r="H73" s="8">
        <v>410</v>
      </c>
    </row>
    <row r="74" spans="1:8" x14ac:dyDescent="0.2">
      <c r="A74" t="s">
        <v>104</v>
      </c>
      <c r="F74" s="8">
        <v>925</v>
      </c>
      <c r="H74" s="8">
        <v>470</v>
      </c>
    </row>
    <row r="75" spans="1:8" x14ac:dyDescent="0.2">
      <c r="A75" t="s">
        <v>105</v>
      </c>
      <c r="F75" s="8">
        <v>967</v>
      </c>
      <c r="H75" s="8">
        <v>533</v>
      </c>
    </row>
    <row r="76" spans="1:8" x14ac:dyDescent="0.2">
      <c r="A76" t="s">
        <v>106</v>
      </c>
      <c r="F76" s="8">
        <v>923</v>
      </c>
      <c r="H76" s="8">
        <v>562</v>
      </c>
    </row>
    <row r="77" spans="1:8" x14ac:dyDescent="0.2">
      <c r="A77" t="s">
        <v>126</v>
      </c>
      <c r="F77" s="31">
        <f>SUM(F65:F76)</f>
        <v>9719</v>
      </c>
      <c r="H77" s="8">
        <f>SUM(H65:H76)</f>
        <v>5504</v>
      </c>
    </row>
    <row r="78" spans="1:8" x14ac:dyDescent="0.2">
      <c r="A78" t="s">
        <v>22</v>
      </c>
      <c r="F78" s="31">
        <f>AVERAGE(F65:F76)</f>
        <v>809.91666666666663</v>
      </c>
      <c r="H78" s="8">
        <f>F78/47</f>
        <v>17.2322695035461</v>
      </c>
    </row>
    <row r="80" spans="1:8" x14ac:dyDescent="0.2">
      <c r="A80">
        <v>2016</v>
      </c>
    </row>
    <row r="81" spans="1:8" x14ac:dyDescent="0.2">
      <c r="A81" t="s">
        <v>95</v>
      </c>
      <c r="F81" s="8">
        <v>923</v>
      </c>
      <c r="H81" s="8">
        <v>534</v>
      </c>
    </row>
    <row r="82" spans="1:8" x14ac:dyDescent="0.2">
      <c r="A82" t="s">
        <v>96</v>
      </c>
      <c r="F82" s="8">
        <v>936</v>
      </c>
      <c r="H82" s="8">
        <v>484</v>
      </c>
    </row>
    <row r="83" spans="1:8" x14ac:dyDescent="0.2">
      <c r="A83" t="s">
        <v>97</v>
      </c>
      <c r="F83" s="8">
        <v>779</v>
      </c>
      <c r="H83" s="8">
        <v>501</v>
      </c>
    </row>
    <row r="84" spans="1:8" x14ac:dyDescent="0.2">
      <c r="A84" t="s">
        <v>98</v>
      </c>
      <c r="F84" s="8">
        <v>960</v>
      </c>
      <c r="H84" s="8">
        <v>621</v>
      </c>
    </row>
    <row r="85" spans="1:8" x14ac:dyDescent="0.2">
      <c r="A85" t="s">
        <v>99</v>
      </c>
      <c r="F85" s="8">
        <v>1165</v>
      </c>
      <c r="H85" s="8">
        <v>778</v>
      </c>
    </row>
    <row r="86" spans="1:8" x14ac:dyDescent="0.2">
      <c r="A86" t="s">
        <v>100</v>
      </c>
      <c r="F86" s="8">
        <v>1135</v>
      </c>
      <c r="H86" s="8">
        <v>755</v>
      </c>
    </row>
    <row r="87" spans="1:8" x14ac:dyDescent="0.2">
      <c r="A87" t="s">
        <v>101</v>
      </c>
      <c r="F87" s="8">
        <v>935</v>
      </c>
      <c r="H87" s="8">
        <v>570</v>
      </c>
    </row>
    <row r="88" spans="1:8" x14ac:dyDescent="0.2">
      <c r="A88" t="s">
        <v>102</v>
      </c>
      <c r="F88" s="8">
        <v>1202</v>
      </c>
      <c r="H88" s="8">
        <v>767</v>
      </c>
    </row>
    <row r="89" spans="1:8" x14ac:dyDescent="0.2">
      <c r="A89" t="s">
        <v>103</v>
      </c>
      <c r="F89" s="8">
        <v>1227</v>
      </c>
      <c r="H89" s="8">
        <v>786</v>
      </c>
    </row>
    <row r="90" spans="1:8" x14ac:dyDescent="0.2">
      <c r="A90" t="s">
        <v>104</v>
      </c>
      <c r="F90" s="8">
        <v>1414</v>
      </c>
      <c r="H90" s="8">
        <v>923</v>
      </c>
    </row>
    <row r="91" spans="1:8" x14ac:dyDescent="0.2">
      <c r="A91" t="s">
        <v>105</v>
      </c>
      <c r="F91" s="8">
        <v>1137</v>
      </c>
      <c r="H91" s="8">
        <v>720</v>
      </c>
    </row>
    <row r="92" spans="1:8" x14ac:dyDescent="0.2">
      <c r="A92" t="s">
        <v>106</v>
      </c>
      <c r="F92" s="8">
        <v>1045</v>
      </c>
      <c r="H92" s="8">
        <v>651</v>
      </c>
    </row>
    <row r="93" spans="1:8" x14ac:dyDescent="0.2">
      <c r="A93" t="s">
        <v>126</v>
      </c>
      <c r="F93" s="31">
        <f>SUM(F81:F92)</f>
        <v>12858</v>
      </c>
      <c r="H93" s="31">
        <f>SUM(H81:H92)</f>
        <v>8090</v>
      </c>
    </row>
    <row r="94" spans="1:8" x14ac:dyDescent="0.2">
      <c r="A94" t="s">
        <v>158</v>
      </c>
      <c r="F94" s="31">
        <f>AVERAGE(F81:F92)</f>
        <v>1071.5</v>
      </c>
      <c r="H94" s="8">
        <f>F94/47</f>
        <v>22.797872340425531</v>
      </c>
    </row>
    <row r="97" spans="1:12" x14ac:dyDescent="0.2">
      <c r="A97">
        <v>2017</v>
      </c>
      <c r="F97" s="8" t="s">
        <v>166</v>
      </c>
      <c r="H97" s="8" t="s">
        <v>139</v>
      </c>
    </row>
    <row r="98" spans="1:12" x14ac:dyDescent="0.2">
      <c r="A98" t="s">
        <v>95</v>
      </c>
      <c r="F98" s="8">
        <v>517</v>
      </c>
      <c r="H98" s="8">
        <v>865</v>
      </c>
    </row>
    <row r="99" spans="1:12" x14ac:dyDescent="0.2">
      <c r="A99" t="s">
        <v>96</v>
      </c>
      <c r="F99" s="8">
        <v>467</v>
      </c>
      <c r="H99" s="8">
        <v>794</v>
      </c>
    </row>
    <row r="100" spans="1:12" x14ac:dyDescent="0.2">
      <c r="A100" t="s">
        <v>97</v>
      </c>
      <c r="F100" s="8">
        <v>517</v>
      </c>
      <c r="H100" s="8">
        <v>865</v>
      </c>
    </row>
    <row r="101" spans="1:12" x14ac:dyDescent="0.2">
      <c r="A101" t="s">
        <v>98</v>
      </c>
      <c r="F101" s="8">
        <v>679</v>
      </c>
      <c r="H101" s="8">
        <v>1084</v>
      </c>
    </row>
    <row r="102" spans="1:12" x14ac:dyDescent="0.2">
      <c r="A102" t="s">
        <v>99</v>
      </c>
      <c r="F102" s="8">
        <v>793</v>
      </c>
      <c r="H102" s="8">
        <v>464</v>
      </c>
    </row>
    <row r="103" spans="1:12" x14ac:dyDescent="0.2">
      <c r="A103" t="s">
        <v>100</v>
      </c>
      <c r="F103" s="8">
        <v>754</v>
      </c>
      <c r="H103" s="8">
        <v>436</v>
      </c>
      <c r="I103" s="8">
        <f>SUM(F98:F103)</f>
        <v>3727</v>
      </c>
    </row>
    <row r="104" spans="1:12" x14ac:dyDescent="0.2">
      <c r="A104" t="s">
        <v>101</v>
      </c>
      <c r="F104" s="8">
        <v>594</v>
      </c>
      <c r="H104" s="8">
        <v>288</v>
      </c>
    </row>
    <row r="105" spans="1:12" x14ac:dyDescent="0.2">
      <c r="A105" t="s">
        <v>102</v>
      </c>
      <c r="F105" s="8">
        <v>815</v>
      </c>
      <c r="H105" s="8">
        <v>440</v>
      </c>
    </row>
    <row r="106" spans="1:12" x14ac:dyDescent="0.2">
      <c r="A106" t="s">
        <v>103</v>
      </c>
      <c r="F106" s="8">
        <v>958</v>
      </c>
      <c r="H106" s="8">
        <v>539</v>
      </c>
    </row>
    <row r="107" spans="1:12" x14ac:dyDescent="0.2">
      <c r="A107" t="s">
        <v>104</v>
      </c>
      <c r="F107" s="8">
        <v>938</v>
      </c>
      <c r="H107" s="8">
        <v>525</v>
      </c>
    </row>
    <row r="108" spans="1:12" x14ac:dyDescent="0.2">
      <c r="A108" t="s">
        <v>105</v>
      </c>
      <c r="F108" s="8">
        <v>924</v>
      </c>
      <c r="H108" s="8">
        <v>516</v>
      </c>
    </row>
    <row r="109" spans="1:12" x14ac:dyDescent="0.2">
      <c r="A109" t="s">
        <v>106</v>
      </c>
      <c r="F109" s="8">
        <v>928</v>
      </c>
      <c r="H109" s="8">
        <v>517</v>
      </c>
    </row>
    <row r="110" spans="1:12" x14ac:dyDescent="0.2">
      <c r="A110" t="s">
        <v>126</v>
      </c>
      <c r="F110" s="8">
        <v>9384</v>
      </c>
      <c r="H110" s="8">
        <f>SUM(H98:H109)</f>
        <v>7333</v>
      </c>
    </row>
    <row r="111" spans="1:12" x14ac:dyDescent="0.2">
      <c r="A111" t="s">
        <v>158</v>
      </c>
      <c r="F111" s="31"/>
      <c r="H111" s="8">
        <f>F110/47/12</f>
        <v>16.638297872340427</v>
      </c>
    </row>
    <row r="112" spans="1:12" x14ac:dyDescent="0.2">
      <c r="L112" s="8">
        <f>I120-I103</f>
        <v>3503</v>
      </c>
    </row>
    <row r="114" spans="1:12" x14ac:dyDescent="0.2">
      <c r="A114">
        <v>2018</v>
      </c>
      <c r="F114" s="8" t="s">
        <v>166</v>
      </c>
      <c r="H114" s="8" t="s">
        <v>139</v>
      </c>
    </row>
    <row r="115" spans="1:12" x14ac:dyDescent="0.2">
      <c r="A115" t="s">
        <v>95</v>
      </c>
      <c r="F115" s="8">
        <v>1021</v>
      </c>
      <c r="H115" s="8">
        <v>578</v>
      </c>
    </row>
    <row r="116" spans="1:12" x14ac:dyDescent="0.2">
      <c r="A116" t="s">
        <v>96</v>
      </c>
      <c r="F116" s="8">
        <v>1191</v>
      </c>
      <c r="H116" s="8">
        <v>696</v>
      </c>
    </row>
    <row r="117" spans="1:12" x14ac:dyDescent="0.2">
      <c r="A117" t="s">
        <v>97</v>
      </c>
      <c r="F117" s="8">
        <v>1581</v>
      </c>
      <c r="H117" s="8">
        <v>961</v>
      </c>
    </row>
    <row r="118" spans="1:12" x14ac:dyDescent="0.2">
      <c r="A118" t="s">
        <v>98</v>
      </c>
      <c r="F118" s="8">
        <v>1434</v>
      </c>
      <c r="H118" s="8">
        <v>861</v>
      </c>
    </row>
    <row r="119" spans="1:12" x14ac:dyDescent="0.2">
      <c r="A119" t="s">
        <v>99</v>
      </c>
      <c r="F119" s="8">
        <v>885</v>
      </c>
      <c r="H119" s="8">
        <v>485</v>
      </c>
    </row>
    <row r="120" spans="1:12" x14ac:dyDescent="0.2">
      <c r="A120" t="s">
        <v>100</v>
      </c>
      <c r="F120" s="8">
        <v>1118</v>
      </c>
      <c r="H120" s="8">
        <v>645</v>
      </c>
      <c r="I120" s="8">
        <f>SUM(F115:F120)</f>
        <v>7230</v>
      </c>
      <c r="J120" s="8">
        <f>H120-H103</f>
        <v>209</v>
      </c>
      <c r="K120" t="s">
        <v>173</v>
      </c>
    </row>
    <row r="121" spans="1:12" x14ac:dyDescent="0.2">
      <c r="A121" t="s">
        <v>101</v>
      </c>
      <c r="F121" s="8">
        <v>1157</v>
      </c>
      <c r="H121" s="8">
        <v>634</v>
      </c>
    </row>
    <row r="122" spans="1:12" x14ac:dyDescent="0.2">
      <c r="A122" t="s">
        <v>102</v>
      </c>
      <c r="F122" s="8">
        <v>1388</v>
      </c>
      <c r="H122" s="8">
        <v>786</v>
      </c>
    </row>
    <row r="123" spans="1:12" x14ac:dyDescent="0.2">
      <c r="A123" t="s">
        <v>103</v>
      </c>
      <c r="F123" s="8">
        <v>1464</v>
      </c>
      <c r="H123" s="8">
        <v>836</v>
      </c>
    </row>
    <row r="124" spans="1:12" x14ac:dyDescent="0.2">
      <c r="A124" t="s">
        <v>104</v>
      </c>
      <c r="F124" s="8">
        <v>1655</v>
      </c>
      <c r="H124" s="8">
        <v>961</v>
      </c>
    </row>
    <row r="125" spans="1:12" x14ac:dyDescent="0.2">
      <c r="A125" t="s">
        <v>105</v>
      </c>
      <c r="F125" s="8">
        <v>1162</v>
      </c>
      <c r="H125" s="8">
        <v>638</v>
      </c>
    </row>
    <row r="126" spans="1:12" x14ac:dyDescent="0.2">
      <c r="A126" t="s">
        <v>106</v>
      </c>
      <c r="F126" s="8">
        <v>1430</v>
      </c>
      <c r="H126" s="8">
        <v>814</v>
      </c>
    </row>
    <row r="127" spans="1:12" x14ac:dyDescent="0.2">
      <c r="A127" t="s">
        <v>126</v>
      </c>
      <c r="F127" s="8">
        <f>SUM(F115:F126)</f>
        <v>15486</v>
      </c>
      <c r="H127" s="8">
        <f>SUM(H115:H126)</f>
        <v>8895</v>
      </c>
      <c r="J127" s="8">
        <f>H127-H110</f>
        <v>1562</v>
      </c>
      <c r="K127" t="s">
        <v>178</v>
      </c>
    </row>
    <row r="128" spans="1:12" x14ac:dyDescent="0.2">
      <c r="A128" t="s">
        <v>158</v>
      </c>
      <c r="H128" s="8">
        <f>F127/47/12</f>
        <v>27.457446808510639</v>
      </c>
      <c r="L128" s="8"/>
    </row>
    <row r="131" spans="1:8" x14ac:dyDescent="0.2">
      <c r="A131">
        <v>2019</v>
      </c>
    </row>
    <row r="132" spans="1:8" x14ac:dyDescent="0.2">
      <c r="A132" t="s">
        <v>95</v>
      </c>
      <c r="E132" s="8"/>
      <c r="F132" s="8">
        <v>1430</v>
      </c>
      <c r="H132" s="8">
        <v>817</v>
      </c>
    </row>
    <row r="133" spans="1:8" x14ac:dyDescent="0.2">
      <c r="A133" t="s">
        <v>96</v>
      </c>
      <c r="E133" s="8"/>
      <c r="F133" s="8">
        <v>1451</v>
      </c>
      <c r="H133" s="8">
        <v>716</v>
      </c>
    </row>
    <row r="134" spans="1:8" x14ac:dyDescent="0.2">
      <c r="A134" t="s">
        <v>97</v>
      </c>
      <c r="E134" s="8"/>
      <c r="F134" s="8">
        <v>1447</v>
      </c>
      <c r="H134" s="8">
        <v>803</v>
      </c>
    </row>
    <row r="135" spans="1:8" x14ac:dyDescent="0.2">
      <c r="A135" t="s">
        <v>98</v>
      </c>
      <c r="E135" s="8"/>
      <c r="F135" s="8">
        <v>1602</v>
      </c>
      <c r="H135" s="8">
        <v>615</v>
      </c>
    </row>
    <row r="136" spans="1:8" x14ac:dyDescent="0.2">
      <c r="A136" t="s">
        <v>99</v>
      </c>
      <c r="E136" s="8"/>
      <c r="F136" s="8">
        <v>1271</v>
      </c>
      <c r="H136" s="8">
        <v>471</v>
      </c>
    </row>
    <row r="137" spans="1:8" x14ac:dyDescent="0.2">
      <c r="A137" t="s">
        <v>100</v>
      </c>
      <c r="E137" s="8"/>
      <c r="F137" s="8">
        <v>1019</v>
      </c>
      <c r="H137" s="8">
        <v>351</v>
      </c>
    </row>
    <row r="138" spans="1:8" x14ac:dyDescent="0.2">
      <c r="A138" t="s">
        <v>101</v>
      </c>
      <c r="E138" s="8"/>
      <c r="F138" s="8">
        <v>807</v>
      </c>
      <c r="H138" s="8">
        <v>386</v>
      </c>
    </row>
    <row r="139" spans="1:8" x14ac:dyDescent="0.2">
      <c r="A139" t="s">
        <v>102</v>
      </c>
      <c r="E139" s="8"/>
      <c r="F139" s="8">
        <v>912</v>
      </c>
      <c r="H139" s="8">
        <v>302</v>
      </c>
    </row>
    <row r="140" spans="1:8" x14ac:dyDescent="0.2">
      <c r="A140" t="s">
        <v>103</v>
      </c>
      <c r="E140" s="8"/>
      <c r="F140" s="8">
        <v>759</v>
      </c>
      <c r="H140" s="8">
        <v>646</v>
      </c>
    </row>
    <row r="141" spans="1:8" x14ac:dyDescent="0.2">
      <c r="A141" t="s">
        <v>104</v>
      </c>
      <c r="F141" s="8">
        <v>1379</v>
      </c>
      <c r="H141" s="8">
        <v>592</v>
      </c>
    </row>
    <row r="142" spans="1:8" x14ac:dyDescent="0.2">
      <c r="A142" t="s">
        <v>105</v>
      </c>
      <c r="F142" s="8">
        <v>1288</v>
      </c>
    </row>
    <row r="143" spans="1:8" x14ac:dyDescent="0.2">
      <c r="A143" t="s">
        <v>106</v>
      </c>
    </row>
    <row r="144" spans="1:8" x14ac:dyDescent="0.2">
      <c r="A144" t="s">
        <v>126</v>
      </c>
    </row>
    <row r="145" spans="1:1" x14ac:dyDescent="0.2">
      <c r="A145" t="s">
        <v>158</v>
      </c>
    </row>
  </sheetData>
  <sheetProtection selectLockedCells="1" selectUnlockedCells="1"/>
  <phoneticPr fontId="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46"/>
  <sheetViews>
    <sheetView tabSelected="1" topLeftCell="A22" workbookViewId="0">
      <selection activeCell="B44" sqref="B44"/>
    </sheetView>
  </sheetViews>
  <sheetFormatPr defaultColWidth="11.5703125" defaultRowHeight="12.75" x14ac:dyDescent="0.2"/>
  <cols>
    <col min="1" max="1" width="21.28515625" customWidth="1"/>
    <col min="2" max="2" width="25.28515625" customWidth="1"/>
    <col min="3" max="3" width="15.5703125" customWidth="1"/>
    <col min="4" max="4" width="15" customWidth="1"/>
    <col min="8" max="8" width="23.85546875" customWidth="1"/>
    <col min="12" max="12" width="17.28515625" customWidth="1"/>
  </cols>
  <sheetData>
    <row r="1" spans="1:14" x14ac:dyDescent="0.2">
      <c r="A1" t="s">
        <v>175</v>
      </c>
      <c r="B1" t="s">
        <v>140</v>
      </c>
      <c r="C1" t="s">
        <v>143</v>
      </c>
      <c r="F1" t="s">
        <v>108</v>
      </c>
      <c r="H1" s="8" t="s">
        <v>109</v>
      </c>
      <c r="I1" s="8" t="s">
        <v>110</v>
      </c>
      <c r="L1" t="s">
        <v>144</v>
      </c>
      <c r="M1" t="s">
        <v>141</v>
      </c>
      <c r="N1" t="s">
        <v>142</v>
      </c>
    </row>
    <row r="2" spans="1:14" x14ac:dyDescent="0.2">
      <c r="A2">
        <v>906750</v>
      </c>
      <c r="B2" s="8">
        <v>8090</v>
      </c>
      <c r="C2">
        <f>47*125</f>
        <v>5875</v>
      </c>
      <c r="H2" s="8"/>
      <c r="I2" s="8"/>
      <c r="L2">
        <v>136</v>
      </c>
      <c r="M2">
        <v>10.8</v>
      </c>
      <c r="N2">
        <f>L2-M2</f>
        <v>125.2</v>
      </c>
    </row>
    <row r="3" spans="1:14" x14ac:dyDescent="0.2">
      <c r="H3" s="8"/>
      <c r="I3" s="8"/>
    </row>
    <row r="4" spans="1:14" x14ac:dyDescent="0.2">
      <c r="A4" t="s">
        <v>171</v>
      </c>
      <c r="B4" s="33">
        <f>A2/C2</f>
        <v>154.34042553191489</v>
      </c>
      <c r="C4" s="35" t="s">
        <v>137</v>
      </c>
      <c r="D4" s="34">
        <f>B2/C2</f>
        <v>1.3770212765957446</v>
      </c>
      <c r="E4" s="35" t="s">
        <v>138</v>
      </c>
      <c r="H4" s="8"/>
      <c r="I4" s="8"/>
      <c r="K4">
        <f>1280*12</f>
        <v>15360</v>
      </c>
    </row>
    <row r="5" spans="1:14" x14ac:dyDescent="0.2">
      <c r="H5" s="8"/>
      <c r="I5" s="8"/>
    </row>
    <row r="6" spans="1:14" x14ac:dyDescent="0.2">
      <c r="A6" t="s">
        <v>111</v>
      </c>
      <c r="C6" t="s">
        <v>112</v>
      </c>
      <c r="F6">
        <v>10</v>
      </c>
      <c r="H6" s="8">
        <f>F6*B4*C19</f>
        <v>1253.5823917306641</v>
      </c>
      <c r="I6" s="8">
        <f>H6/12</f>
        <v>104.46519931088868</v>
      </c>
    </row>
    <row r="7" spans="1:14" x14ac:dyDescent="0.2">
      <c r="A7">
        <v>727120</v>
      </c>
      <c r="C7">
        <f>A7/A2</f>
        <v>0.8018968844775296</v>
      </c>
      <c r="H7" s="8"/>
      <c r="I7" s="8"/>
    </row>
    <row r="8" spans="1:14" x14ac:dyDescent="0.2">
      <c r="H8" s="8"/>
      <c r="I8" s="8"/>
    </row>
    <row r="9" spans="1:14" x14ac:dyDescent="0.2">
      <c r="A9" t="s">
        <v>124</v>
      </c>
      <c r="C9" t="s">
        <v>112</v>
      </c>
      <c r="H9" s="8"/>
      <c r="I9" s="8"/>
    </row>
    <row r="10" spans="1:14" x14ac:dyDescent="0.2">
      <c r="A10">
        <f>'Vatten Värme'!L204</f>
        <v>715650</v>
      </c>
      <c r="C10">
        <f>A10/B38</f>
        <v>0.77618464007982557</v>
      </c>
      <c r="H10" s="8"/>
      <c r="I10" s="8"/>
    </row>
    <row r="11" spans="1:14" x14ac:dyDescent="0.2">
      <c r="H11" s="8"/>
      <c r="I11" s="8"/>
    </row>
    <row r="12" spans="1:14" x14ac:dyDescent="0.2">
      <c r="A12" t="s">
        <v>132</v>
      </c>
      <c r="C12" t="s">
        <v>112</v>
      </c>
      <c r="H12" s="8"/>
      <c r="I12" s="8"/>
    </row>
    <row r="13" spans="1:14" x14ac:dyDescent="0.2">
      <c r="A13">
        <v>714224</v>
      </c>
      <c r="C13">
        <f>A13/B44</f>
        <v>0.73247232724612521</v>
      </c>
      <c r="H13" s="8"/>
      <c r="I13" s="8"/>
    </row>
    <row r="14" spans="1:14" x14ac:dyDescent="0.2">
      <c r="H14" s="8"/>
      <c r="I14" s="8"/>
    </row>
    <row r="15" spans="1:14" x14ac:dyDescent="0.2">
      <c r="A15" t="s">
        <v>157</v>
      </c>
      <c r="C15" t="s">
        <v>112</v>
      </c>
      <c r="H15" s="8"/>
      <c r="I15" s="8"/>
    </row>
    <row r="16" spans="1:14" x14ac:dyDescent="0.2">
      <c r="A16">
        <v>750200</v>
      </c>
      <c r="C16">
        <f>A16/B44</f>
        <v>0.76936750921285635</v>
      </c>
      <c r="H16" s="8"/>
      <c r="I16" s="8"/>
    </row>
    <row r="17" spans="1:9" x14ac:dyDescent="0.2">
      <c r="H17" s="8"/>
      <c r="I17" s="8"/>
    </row>
    <row r="18" spans="1:9" x14ac:dyDescent="0.2">
      <c r="A18" t="s">
        <v>169</v>
      </c>
      <c r="C18" t="s">
        <v>112</v>
      </c>
      <c r="H18" s="8"/>
      <c r="I18" s="8"/>
    </row>
    <row r="19" spans="1:9" x14ac:dyDescent="0.2">
      <c r="A19">
        <v>791984</v>
      </c>
      <c r="C19">
        <f>A19/B44</f>
        <v>0.81221908479929994</v>
      </c>
      <c r="H19" s="8"/>
      <c r="I19" s="8"/>
    </row>
    <row r="20" spans="1:9" x14ac:dyDescent="0.2">
      <c r="H20" s="8"/>
      <c r="I20" s="8"/>
    </row>
    <row r="21" spans="1:9" x14ac:dyDescent="0.2">
      <c r="A21" t="s">
        <v>174</v>
      </c>
      <c r="C21" t="s">
        <v>112</v>
      </c>
      <c r="D21" s="35" t="s">
        <v>177</v>
      </c>
      <c r="H21" s="8"/>
      <c r="I21" s="8"/>
    </row>
    <row r="22" spans="1:9" x14ac:dyDescent="0.2">
      <c r="A22">
        <v>811558</v>
      </c>
      <c r="C22">
        <f>A22/B44</f>
        <v>0.83229319786959111</v>
      </c>
      <c r="D22" s="35">
        <f>A22/B42</f>
        <v>0.89501847256685962</v>
      </c>
      <c r="H22" s="8"/>
      <c r="I22" s="8"/>
    </row>
    <row r="23" spans="1:9" x14ac:dyDescent="0.2">
      <c r="D23" s="62"/>
      <c r="H23" s="8"/>
      <c r="I23" s="8"/>
    </row>
    <row r="24" spans="1:9" x14ac:dyDescent="0.2">
      <c r="A24" t="s">
        <v>181</v>
      </c>
      <c r="C24" t="s">
        <v>112</v>
      </c>
      <c r="D24" s="35" t="s">
        <v>183</v>
      </c>
      <c r="H24" s="8"/>
      <c r="I24" s="8"/>
    </row>
    <row r="25" spans="1:9" x14ac:dyDescent="0.2">
      <c r="A25">
        <v>749448</v>
      </c>
      <c r="C25">
        <f>A25/B44</f>
        <v>0.76859629571388532</v>
      </c>
      <c r="D25" s="35">
        <f>A22/B43</f>
        <v>0.89356983990663053</v>
      </c>
      <c r="H25" s="8"/>
      <c r="I25" s="8"/>
    </row>
    <row r="26" spans="1:9" x14ac:dyDescent="0.2">
      <c r="H26" s="8"/>
      <c r="I26" s="8"/>
    </row>
    <row r="27" spans="1:9" x14ac:dyDescent="0.2">
      <c r="H27" s="8"/>
      <c r="I27" s="8"/>
    </row>
    <row r="28" spans="1:9" x14ac:dyDescent="0.2">
      <c r="H28" s="8"/>
      <c r="I28" s="8"/>
    </row>
    <row r="29" spans="1:9" x14ac:dyDescent="0.2">
      <c r="A29" t="s">
        <v>113</v>
      </c>
      <c r="B29">
        <v>982850</v>
      </c>
      <c r="D29">
        <f>B31-B29</f>
        <v>-31540</v>
      </c>
      <c r="F29" s="30">
        <f>D29/B31*100</f>
        <v>-3.3154281990097867</v>
      </c>
      <c r="G29" t="s">
        <v>114</v>
      </c>
      <c r="H29" s="8"/>
      <c r="I29" s="8"/>
    </row>
    <row r="30" spans="1:9" x14ac:dyDescent="0.2">
      <c r="A30" t="s">
        <v>115</v>
      </c>
      <c r="B30">
        <v>1032710</v>
      </c>
      <c r="D30">
        <f>B32-B30</f>
        <v>-48940</v>
      </c>
      <c r="F30" s="30">
        <f>D30/B32*100</f>
        <v>-4.9747400306982321</v>
      </c>
      <c r="H30" s="8"/>
      <c r="I30" s="8"/>
    </row>
    <row r="31" spans="1:9" x14ac:dyDescent="0.2">
      <c r="A31" t="s">
        <v>116</v>
      </c>
      <c r="B31">
        <v>951310</v>
      </c>
      <c r="D31">
        <f>B33-B31</f>
        <v>62150</v>
      </c>
      <c r="F31" s="17">
        <f>D31/B34*100</f>
        <v>5.3984330212115417</v>
      </c>
      <c r="H31" s="8"/>
      <c r="I31" s="8"/>
    </row>
    <row r="32" spans="1:9" x14ac:dyDescent="0.2">
      <c r="A32" t="s">
        <v>117</v>
      </c>
      <c r="B32">
        <v>983770</v>
      </c>
      <c r="D32" s="8">
        <f>(B44-B32)*-1</f>
        <v>8683.3333333333721</v>
      </c>
      <c r="F32" s="30">
        <f>D32/B34*100</f>
        <v>0.75424607241920782</v>
      </c>
      <c r="H32" s="8"/>
      <c r="I32" s="8"/>
    </row>
    <row r="33" spans="1:9" x14ac:dyDescent="0.2">
      <c r="A33" t="s">
        <v>118</v>
      </c>
      <c r="B33">
        <v>1013460</v>
      </c>
      <c r="D33">
        <f>B35-B33</f>
        <v>-49740</v>
      </c>
      <c r="F33" s="30">
        <f>D33/B35*100</f>
        <v>-5.1612501556468686</v>
      </c>
      <c r="H33" s="8"/>
      <c r="I33" s="8"/>
    </row>
    <row r="34" spans="1:9" x14ac:dyDescent="0.2">
      <c r="A34" t="s">
        <v>119</v>
      </c>
      <c r="B34">
        <v>1151260</v>
      </c>
      <c r="D34">
        <f>B36-B34</f>
        <v>-93460</v>
      </c>
      <c r="F34" s="30">
        <f>D34/B36*100</f>
        <v>-8.8353185857439964</v>
      </c>
      <c r="H34" s="8"/>
      <c r="I34" s="8"/>
    </row>
    <row r="35" spans="1:9" x14ac:dyDescent="0.2">
      <c r="A35" t="s">
        <v>120</v>
      </c>
      <c r="B35">
        <v>963720</v>
      </c>
      <c r="D35" s="8">
        <f>(B44-B35)*-1</f>
        <v>-11366.666666666628</v>
      </c>
      <c r="F35" s="30">
        <f>D35/B37*100</f>
        <v>-1.1787846419225556</v>
      </c>
      <c r="H35" s="8"/>
      <c r="I35" s="8"/>
    </row>
    <row r="36" spans="1:9" x14ac:dyDescent="0.2">
      <c r="A36" t="s">
        <v>121</v>
      </c>
      <c r="B36">
        <v>1057800</v>
      </c>
      <c r="D36" s="8">
        <f>B36-B44</f>
        <v>82713.333333333372</v>
      </c>
      <c r="F36" s="17">
        <f>D36/B44*100</f>
        <v>8.4826647887709168</v>
      </c>
      <c r="H36" s="8"/>
      <c r="I36" s="8"/>
    </row>
    <row r="37" spans="1:9" x14ac:dyDescent="0.2">
      <c r="A37" t="s">
        <v>122</v>
      </c>
      <c r="B37">
        <v>964270</v>
      </c>
      <c r="D37" s="8">
        <f>(B44-B37)*-1</f>
        <v>-10816.666666666628</v>
      </c>
      <c r="F37" s="30">
        <f>D37/B44*100</f>
        <v>-1.1093031046812893</v>
      </c>
      <c r="H37" s="8"/>
      <c r="I37" s="8"/>
    </row>
    <row r="38" spans="1:9" x14ac:dyDescent="0.2">
      <c r="A38" t="s">
        <v>123</v>
      </c>
      <c r="B38">
        <f>'Vatten Värme'!G204</f>
        <v>922010</v>
      </c>
      <c r="D38" s="8">
        <f>(B44-B38)*-1</f>
        <v>-53076.666666666628</v>
      </c>
      <c r="F38" s="30">
        <f>D38/B44*100</f>
        <v>-5.4432768369307309</v>
      </c>
      <c r="H38" s="8"/>
      <c r="I38" s="8"/>
    </row>
    <row r="39" spans="1:9" x14ac:dyDescent="0.2">
      <c r="A39" t="s">
        <v>131</v>
      </c>
      <c r="B39">
        <f>'Vatten Värme'!G223</f>
        <v>915400.00000000012</v>
      </c>
      <c r="D39" s="8">
        <f>(B44-B39)*-1</f>
        <v>-59686.666666666511</v>
      </c>
      <c r="F39" s="32">
        <f>D39/B44*100</f>
        <v>-6.1211652981273303</v>
      </c>
      <c r="H39" s="8"/>
      <c r="I39" s="8"/>
    </row>
    <row r="40" spans="1:9" x14ac:dyDescent="0.2">
      <c r="A40" t="s">
        <v>156</v>
      </c>
      <c r="B40">
        <v>918970</v>
      </c>
      <c r="D40" s="8">
        <f>(B44-B40)*-1</f>
        <v>-56116.666666666628</v>
      </c>
      <c r="F40" s="32">
        <f>D40/B44*100</f>
        <v>-5.755043996089233</v>
      </c>
      <c r="H40" s="8"/>
      <c r="I40" s="8"/>
    </row>
    <row r="41" spans="1:9" x14ac:dyDescent="0.2">
      <c r="A41" t="s">
        <v>170</v>
      </c>
      <c r="B41">
        <v>953800</v>
      </c>
      <c r="D41" s="8">
        <f>(B41-B44)*-1</f>
        <v>21286.666666666628</v>
      </c>
      <c r="F41" s="8"/>
      <c r="H41" s="8"/>
      <c r="I41" s="8"/>
    </row>
    <row r="42" spans="1:9" x14ac:dyDescent="0.2">
      <c r="A42" t="s">
        <v>176</v>
      </c>
      <c r="B42">
        <v>906750</v>
      </c>
      <c r="D42" s="8"/>
      <c r="H42" s="8"/>
      <c r="I42" s="8"/>
    </row>
    <row r="43" spans="1:9" x14ac:dyDescent="0.2">
      <c r="A43" t="s">
        <v>182</v>
      </c>
      <c r="B43">
        <v>908220</v>
      </c>
      <c r="D43" s="8"/>
      <c r="H43" s="8"/>
      <c r="I43" s="8"/>
    </row>
    <row r="44" spans="1:9" x14ac:dyDescent="0.2">
      <c r="A44" t="s">
        <v>22</v>
      </c>
      <c r="B44" s="8">
        <f>AVERAGE(B29:B43)</f>
        <v>975086.66666666663</v>
      </c>
      <c r="H44" s="8" t="s">
        <v>184</v>
      </c>
      <c r="I44" s="8">
        <f>(B44/47)</f>
        <v>20746.524822695035</v>
      </c>
    </row>
    <row r="45" spans="1:9" x14ac:dyDescent="0.2">
      <c r="H45" s="8"/>
      <c r="I45" s="8"/>
    </row>
    <row r="46" spans="1:9" x14ac:dyDescent="0.2">
      <c r="H46" s="30"/>
      <c r="I46" s="8"/>
    </row>
  </sheetData>
  <sheetProtection selectLockedCells="1" selectUnlockedCells="1"/>
  <phoneticPr fontId="6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3"/>
  <sheetViews>
    <sheetView workbookViewId="0">
      <selection activeCell="H23" sqref="H23"/>
    </sheetView>
  </sheetViews>
  <sheetFormatPr defaultRowHeight="12.75" x14ac:dyDescent="0.2"/>
  <cols>
    <col min="1" max="1" width="16.5703125" customWidth="1"/>
    <col min="2" max="3" width="9.140625" style="36"/>
  </cols>
  <sheetData>
    <row r="1" spans="1:14" x14ac:dyDescent="0.2">
      <c r="A1" t="s">
        <v>147</v>
      </c>
      <c r="E1" t="s">
        <v>152</v>
      </c>
      <c r="F1">
        <v>1.26</v>
      </c>
    </row>
    <row r="2" spans="1:14" x14ac:dyDescent="0.2">
      <c r="B2" s="36" t="s">
        <v>104</v>
      </c>
      <c r="C2" s="36" t="s">
        <v>105</v>
      </c>
      <c r="D2" t="s">
        <v>106</v>
      </c>
      <c r="E2" t="s">
        <v>150</v>
      </c>
      <c r="F2" t="s">
        <v>96</v>
      </c>
      <c r="G2" t="s">
        <v>97</v>
      </c>
      <c r="H2" t="s">
        <v>98</v>
      </c>
      <c r="I2" t="s">
        <v>99</v>
      </c>
      <c r="J2" t="s">
        <v>100</v>
      </c>
      <c r="K2" t="s">
        <v>101</v>
      </c>
      <c r="L2" t="s">
        <v>102</v>
      </c>
      <c r="M2" t="s">
        <v>103</v>
      </c>
      <c r="N2" t="s">
        <v>104</v>
      </c>
    </row>
    <row r="3" spans="1:14" x14ac:dyDescent="0.2">
      <c r="A3" t="s">
        <v>145</v>
      </c>
      <c r="B3" s="36">
        <v>88709</v>
      </c>
      <c r="C3" s="36">
        <v>113191</v>
      </c>
      <c r="D3">
        <v>137084</v>
      </c>
      <c r="E3">
        <v>140444</v>
      </c>
      <c r="F3">
        <v>131681</v>
      </c>
    </row>
    <row r="4" spans="1:14" x14ac:dyDescent="0.2">
      <c r="A4" t="s">
        <v>146</v>
      </c>
      <c r="B4" s="36">
        <v>533</v>
      </c>
      <c r="C4" s="36">
        <v>533</v>
      </c>
      <c r="D4">
        <v>524</v>
      </c>
      <c r="E4">
        <v>534</v>
      </c>
      <c r="F4">
        <v>484</v>
      </c>
    </row>
    <row r="5" spans="1:14" x14ac:dyDescent="0.2">
      <c r="A5" t="s">
        <v>28</v>
      </c>
      <c r="B5" s="36">
        <f>B3+B4</f>
        <v>89242</v>
      </c>
      <c r="C5" s="36">
        <f>C3+C4</f>
        <v>113724</v>
      </c>
      <c r="D5" s="36">
        <f>D3+D4</f>
        <v>137608</v>
      </c>
      <c r="E5" s="36">
        <f>E3+E4</f>
        <v>140978</v>
      </c>
      <c r="F5" s="36">
        <f>F3+F4</f>
        <v>132165</v>
      </c>
    </row>
    <row r="7" spans="1:14" x14ac:dyDescent="0.2">
      <c r="A7" t="s">
        <v>164</v>
      </c>
      <c r="B7" s="36">
        <f>-(B5-B12)</f>
        <v>-1755</v>
      </c>
      <c r="C7" s="36">
        <f>-(C5-C12)</f>
        <v>-1863</v>
      </c>
      <c r="D7" s="36">
        <f>-(D5-D12)</f>
        <v>-4437</v>
      </c>
      <c r="E7" s="36">
        <f>-(E5-E12)</f>
        <v>2021</v>
      </c>
      <c r="F7" s="36">
        <f>-(F5-F12)</f>
        <v>-2700</v>
      </c>
    </row>
    <row r="10" spans="1:14" x14ac:dyDescent="0.2">
      <c r="A10" t="s">
        <v>159</v>
      </c>
      <c r="B10" s="36">
        <v>86564</v>
      </c>
      <c r="C10" s="36">
        <v>111141</v>
      </c>
      <c r="D10">
        <v>132520</v>
      </c>
      <c r="E10">
        <v>142482</v>
      </c>
      <c r="F10">
        <v>128998</v>
      </c>
    </row>
    <row r="11" spans="1:14" x14ac:dyDescent="0.2">
      <c r="A11" t="s">
        <v>162</v>
      </c>
      <c r="B11" s="36">
        <v>923</v>
      </c>
      <c r="C11" s="36">
        <v>720</v>
      </c>
      <c r="D11">
        <v>651</v>
      </c>
      <c r="E11">
        <v>517</v>
      </c>
      <c r="F11">
        <v>467</v>
      </c>
    </row>
    <row r="12" spans="1:14" x14ac:dyDescent="0.2">
      <c r="A12" t="s">
        <v>28</v>
      </c>
      <c r="B12" s="36">
        <f>B10+B11</f>
        <v>87487</v>
      </c>
      <c r="C12" s="36">
        <f>C10+C11</f>
        <v>111861</v>
      </c>
      <c r="D12" s="36">
        <f>D10+D11</f>
        <v>133171</v>
      </c>
      <c r="E12" s="36">
        <f>E10+E11</f>
        <v>142999</v>
      </c>
      <c r="F12" s="36">
        <f>F10+F11</f>
        <v>129465</v>
      </c>
    </row>
    <row r="14" spans="1:14" x14ac:dyDescent="0.2">
      <c r="A14" t="s">
        <v>148</v>
      </c>
      <c r="B14" s="36">
        <v>2072</v>
      </c>
      <c r="C14" s="36">
        <v>2404</v>
      </c>
      <c r="D14">
        <v>2933</v>
      </c>
      <c r="E14">
        <v>3255</v>
      </c>
      <c r="F14">
        <v>2758</v>
      </c>
    </row>
    <row r="15" spans="1:14" x14ac:dyDescent="0.2">
      <c r="A15" t="s">
        <v>163</v>
      </c>
      <c r="B15" s="36">
        <v>1971</v>
      </c>
      <c r="C15" s="36">
        <v>2453</v>
      </c>
      <c r="D15">
        <v>2813</v>
      </c>
      <c r="E15">
        <v>2886</v>
      </c>
      <c r="F15">
        <v>2780</v>
      </c>
    </row>
    <row r="17" spans="1:6" x14ac:dyDescent="0.2">
      <c r="A17" t="s">
        <v>149</v>
      </c>
      <c r="B17" s="36">
        <f>-(B14-B15)</f>
        <v>-101</v>
      </c>
      <c r="C17" s="36">
        <f>-(C14-C15)</f>
        <v>49</v>
      </c>
      <c r="D17" s="36">
        <v>-120</v>
      </c>
      <c r="E17" s="36">
        <v>-369</v>
      </c>
      <c r="F17">
        <v>22</v>
      </c>
    </row>
    <row r="18" spans="1:6" x14ac:dyDescent="0.2">
      <c r="A18" t="s">
        <v>151</v>
      </c>
      <c r="B18" s="36">
        <f>F1*B17</f>
        <v>-127.26</v>
      </c>
      <c r="C18" s="36">
        <f>F1*C17</f>
        <v>61.74</v>
      </c>
      <c r="D18" s="36">
        <f>F1*D17</f>
        <v>-151.19999999999999</v>
      </c>
      <c r="E18" s="36">
        <f>F1*E17</f>
        <v>-464.94</v>
      </c>
      <c r="F18" s="8">
        <f>F1*F17</f>
        <v>27.72</v>
      </c>
    </row>
    <row r="19" spans="1:6" x14ac:dyDescent="0.2">
      <c r="A19" t="s">
        <v>161</v>
      </c>
      <c r="B19" s="36">
        <f>SUM(B18:F18)</f>
        <v>-653.93999999999994</v>
      </c>
      <c r="D19" s="36"/>
      <c r="E19" s="36"/>
      <c r="F19" s="8"/>
    </row>
    <row r="20" spans="1:6" x14ac:dyDescent="0.2">
      <c r="D20" s="36"/>
      <c r="E20" s="36"/>
      <c r="F20" s="8"/>
    </row>
    <row r="22" spans="1:6" x14ac:dyDescent="0.2">
      <c r="A22" t="s">
        <v>160</v>
      </c>
      <c r="F22" s="36">
        <f>SUM(B7:F7)</f>
        <v>-8734</v>
      </c>
    </row>
    <row r="23" spans="1:6" x14ac:dyDescent="0.2">
      <c r="A23" t="s">
        <v>36</v>
      </c>
      <c r="F23" s="36">
        <f>F22*'Energi-m2-år'!C16+B19</f>
        <v>-7373.5958254650868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F1:T89"/>
  <sheetViews>
    <sheetView topLeftCell="A61" workbookViewId="0">
      <selection activeCell="J60" sqref="J60"/>
    </sheetView>
  </sheetViews>
  <sheetFormatPr defaultRowHeight="12.75" x14ac:dyDescent="0.2"/>
  <cols>
    <col min="10" max="10" width="11.28515625" customWidth="1"/>
  </cols>
  <sheetData>
    <row r="1" spans="6:16" x14ac:dyDescent="0.2">
      <c r="F1" t="s">
        <v>22</v>
      </c>
      <c r="G1">
        <f>'Vatten Värme'!G29</f>
        <v>682.03636363636372</v>
      </c>
      <c r="H1" t="s">
        <v>34</v>
      </c>
      <c r="J1" t="s">
        <v>35</v>
      </c>
      <c r="K1" s="8">
        <f>'Vatten Värme'!O27</f>
        <v>845.01773049645396</v>
      </c>
      <c r="L1" t="s">
        <v>36</v>
      </c>
      <c r="P1" t="s">
        <v>37</v>
      </c>
    </row>
    <row r="25" spans="6:20" x14ac:dyDescent="0.2">
      <c r="N25" t="s">
        <v>38</v>
      </c>
      <c r="O25">
        <f>EL!F30</f>
        <v>19661</v>
      </c>
      <c r="Q25" t="s">
        <v>39</v>
      </c>
      <c r="S25">
        <v>46</v>
      </c>
      <c r="T25" t="s">
        <v>40</v>
      </c>
    </row>
    <row r="29" spans="6:20" x14ac:dyDescent="0.2">
      <c r="F29" t="s">
        <v>22</v>
      </c>
      <c r="G29">
        <f>'Vatten Värme'!I29</f>
        <v>1499.7846153846153</v>
      </c>
    </row>
    <row r="54" spans="6:17" x14ac:dyDescent="0.2">
      <c r="N54" t="s">
        <v>41</v>
      </c>
      <c r="O54">
        <v>30</v>
      </c>
    </row>
    <row r="55" spans="6:17" x14ac:dyDescent="0.2">
      <c r="N55" t="s">
        <v>42</v>
      </c>
      <c r="O55">
        <v>279</v>
      </c>
      <c r="Q55" t="s">
        <v>43</v>
      </c>
    </row>
    <row r="56" spans="6:17" x14ac:dyDescent="0.2">
      <c r="N56" t="s">
        <v>44</v>
      </c>
      <c r="O56">
        <v>814</v>
      </c>
    </row>
    <row r="57" spans="6:17" x14ac:dyDescent="0.2">
      <c r="N57" t="s">
        <v>45</v>
      </c>
      <c r="O57">
        <v>46</v>
      </c>
    </row>
    <row r="58" spans="6:17" x14ac:dyDescent="0.2">
      <c r="N58" t="s">
        <v>46</v>
      </c>
      <c r="O58">
        <v>131</v>
      </c>
    </row>
    <row r="59" spans="6:17" x14ac:dyDescent="0.2">
      <c r="F59" t="s">
        <v>47</v>
      </c>
      <c r="G59" s="8">
        <f>'Vatten Värme'!K29</f>
        <v>803</v>
      </c>
      <c r="I59" t="s">
        <v>48</v>
      </c>
      <c r="J59" s="8">
        <f>'Vatten Värme'!N27</f>
        <v>277.34397163120565</v>
      </c>
      <c r="K59" t="s">
        <v>36</v>
      </c>
      <c r="L59" s="11"/>
    </row>
    <row r="83" spans="14:17" x14ac:dyDescent="0.2">
      <c r="N83" t="s">
        <v>41</v>
      </c>
      <c r="O83">
        <v>30</v>
      </c>
      <c r="Q83" t="s">
        <v>43</v>
      </c>
    </row>
    <row r="84" spans="14:17" x14ac:dyDescent="0.2">
      <c r="N84" t="s">
        <v>42</v>
      </c>
      <c r="O84">
        <v>279</v>
      </c>
    </row>
    <row r="85" spans="14:17" x14ac:dyDescent="0.2">
      <c r="N85" t="s">
        <v>44</v>
      </c>
      <c r="O85">
        <v>814</v>
      </c>
    </row>
    <row r="86" spans="14:17" x14ac:dyDescent="0.2">
      <c r="N86" t="s">
        <v>45</v>
      </c>
      <c r="O86">
        <v>46</v>
      </c>
    </row>
    <row r="87" spans="14:17" x14ac:dyDescent="0.2">
      <c r="N87" t="s">
        <v>46</v>
      </c>
      <c r="O87">
        <v>131</v>
      </c>
    </row>
    <row r="89" spans="14:17" x14ac:dyDescent="0.2">
      <c r="N89" t="s">
        <v>23</v>
      </c>
      <c r="O89">
        <f>SUM(O83:O88)</f>
        <v>1300</v>
      </c>
    </row>
  </sheetData>
  <sheetProtection selectLockedCells="1" selectUnlockedCells="1"/>
  <phoneticPr fontId="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F1:T89"/>
  <sheetViews>
    <sheetView topLeftCell="A49" workbookViewId="0">
      <selection activeCell="I77" sqref="I77"/>
    </sheetView>
  </sheetViews>
  <sheetFormatPr defaultRowHeight="12.75" x14ac:dyDescent="0.2"/>
  <cols>
    <col min="10" max="10" width="11.28515625" customWidth="1"/>
  </cols>
  <sheetData>
    <row r="1" spans="6:16" x14ac:dyDescent="0.2">
      <c r="F1" t="s">
        <v>22</v>
      </c>
      <c r="G1">
        <f>'Vatten Värme'!G45</f>
        <v>819.04166666666674</v>
      </c>
      <c r="H1" t="s">
        <v>34</v>
      </c>
      <c r="J1" t="s">
        <v>35</v>
      </c>
      <c r="K1" s="8">
        <f>'Vatten Värme'!O45</f>
        <v>945.33333333333326</v>
      </c>
      <c r="L1" t="s">
        <v>36</v>
      </c>
      <c r="P1" t="s">
        <v>37</v>
      </c>
    </row>
    <row r="25" spans="6:20" x14ac:dyDescent="0.2">
      <c r="N25" t="s">
        <v>38</v>
      </c>
      <c r="O25">
        <f>EL!F30</f>
        <v>19661</v>
      </c>
      <c r="Q25" t="s">
        <v>39</v>
      </c>
      <c r="S25" s="8">
        <f>EL!H30</f>
        <v>34.859929078014183</v>
      </c>
      <c r="T25" t="s">
        <v>40</v>
      </c>
    </row>
    <row r="29" spans="6:20" x14ac:dyDescent="0.2">
      <c r="F29" t="s">
        <v>22</v>
      </c>
      <c r="G29">
        <f>'Vatten Värme'!I45</f>
        <v>1807.6416666666667</v>
      </c>
    </row>
    <row r="52" spans="6:20" x14ac:dyDescent="0.2">
      <c r="O52">
        <v>2004</v>
      </c>
      <c r="P52">
        <v>2005</v>
      </c>
      <c r="Q52">
        <v>2006</v>
      </c>
    </row>
    <row r="54" spans="6:20" x14ac:dyDescent="0.2">
      <c r="N54" t="s">
        <v>41</v>
      </c>
      <c r="O54">
        <v>30</v>
      </c>
      <c r="P54">
        <v>46</v>
      </c>
    </row>
    <row r="55" spans="6:20" x14ac:dyDescent="0.2">
      <c r="N55" t="s">
        <v>42</v>
      </c>
      <c r="O55">
        <v>279</v>
      </c>
      <c r="P55" s="8">
        <f>J59</f>
        <v>276.83510638297872</v>
      </c>
      <c r="T55" t="s">
        <v>43</v>
      </c>
    </row>
    <row r="56" spans="6:20" x14ac:dyDescent="0.2">
      <c r="N56" t="s">
        <v>44</v>
      </c>
      <c r="O56">
        <v>814</v>
      </c>
      <c r="P56" s="8">
        <f>K1</f>
        <v>945.33333333333326</v>
      </c>
    </row>
    <row r="57" spans="6:20" x14ac:dyDescent="0.2">
      <c r="N57" t="s">
        <v>45</v>
      </c>
      <c r="O57" s="8">
        <f>EL!H16</f>
        <v>49.731530732860513</v>
      </c>
      <c r="P57" s="8">
        <f>EL!H30</f>
        <v>34.859929078014183</v>
      </c>
    </row>
    <row r="58" spans="6:20" x14ac:dyDescent="0.2">
      <c r="N58" t="s">
        <v>49</v>
      </c>
      <c r="O58">
        <v>131</v>
      </c>
      <c r="P58">
        <v>197</v>
      </c>
    </row>
    <row r="59" spans="6:20" x14ac:dyDescent="0.2">
      <c r="F59" t="s">
        <v>50</v>
      </c>
      <c r="G59">
        <f>'Vatten Värme'!K45</f>
        <v>675.625</v>
      </c>
      <c r="I59" s="29" t="s">
        <v>51</v>
      </c>
      <c r="J59" s="8">
        <f>'Vatten Värme'!N45</f>
        <v>276.83510638297872</v>
      </c>
      <c r="K59" t="s">
        <v>36</v>
      </c>
      <c r="L59" s="11"/>
    </row>
    <row r="83" spans="14:17" x14ac:dyDescent="0.2">
      <c r="N83" t="s">
        <v>41</v>
      </c>
      <c r="O83">
        <v>30</v>
      </c>
      <c r="Q83" t="s">
        <v>43</v>
      </c>
    </row>
    <row r="84" spans="14:17" x14ac:dyDescent="0.2">
      <c r="N84" t="s">
        <v>42</v>
      </c>
      <c r="O84">
        <v>279</v>
      </c>
    </row>
    <row r="85" spans="14:17" x14ac:dyDescent="0.2">
      <c r="N85" t="s">
        <v>44</v>
      </c>
      <c r="O85">
        <v>814</v>
      </c>
    </row>
    <row r="86" spans="14:17" x14ac:dyDescent="0.2">
      <c r="N86" t="s">
        <v>45</v>
      </c>
      <c r="O86">
        <v>46</v>
      </c>
    </row>
    <row r="87" spans="14:17" x14ac:dyDescent="0.2">
      <c r="N87" t="s">
        <v>46</v>
      </c>
      <c r="O87">
        <v>131</v>
      </c>
    </row>
    <row r="89" spans="14:17" x14ac:dyDescent="0.2">
      <c r="N89" t="s">
        <v>23</v>
      </c>
      <c r="O89">
        <f>SUM(O83:O88)</f>
        <v>1300</v>
      </c>
    </row>
  </sheetData>
  <sheetProtection selectLockedCells="1" selectUnlockedCells="1"/>
  <phoneticPr fontId="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F1:T59"/>
  <sheetViews>
    <sheetView topLeftCell="A22" workbookViewId="0"/>
  </sheetViews>
  <sheetFormatPr defaultRowHeight="12.75" x14ac:dyDescent="0.2"/>
  <sheetData>
    <row r="1" spans="6:16" x14ac:dyDescent="0.2">
      <c r="F1" t="s">
        <v>22</v>
      </c>
      <c r="G1">
        <f>'Vatten Värme'!G60</f>
        <v>860.59166666666681</v>
      </c>
      <c r="H1" t="s">
        <v>34</v>
      </c>
      <c r="J1" t="s">
        <v>35</v>
      </c>
      <c r="K1" s="8">
        <f>'Vatten Värme'!O60</f>
        <v>989.39007092198585</v>
      </c>
      <c r="L1" t="s">
        <v>36</v>
      </c>
      <c r="P1" t="s">
        <v>37</v>
      </c>
    </row>
    <row r="25" spans="6:20" x14ac:dyDescent="0.2">
      <c r="N25" t="s">
        <v>38</v>
      </c>
      <c r="O25">
        <f>EL!F30</f>
        <v>19661</v>
      </c>
      <c r="Q25" t="s">
        <v>39</v>
      </c>
      <c r="S25" s="8">
        <f>EL!H30</f>
        <v>34.859929078014183</v>
      </c>
      <c r="T25" t="s">
        <v>40</v>
      </c>
    </row>
    <row r="29" spans="6:20" x14ac:dyDescent="0.2">
      <c r="F29" t="s">
        <v>22</v>
      </c>
      <c r="G29">
        <f>'Vatten Värme'!I60</f>
        <v>1997.625</v>
      </c>
    </row>
    <row r="52" spans="6:20" x14ac:dyDescent="0.2">
      <c r="O52">
        <v>2004</v>
      </c>
      <c r="P52">
        <v>2005</v>
      </c>
      <c r="Q52">
        <v>2006</v>
      </c>
      <c r="R52">
        <v>2007</v>
      </c>
    </row>
    <row r="54" spans="6:20" x14ac:dyDescent="0.2">
      <c r="N54" t="s">
        <v>41</v>
      </c>
      <c r="O54">
        <v>30</v>
      </c>
      <c r="P54">
        <v>46</v>
      </c>
      <c r="Q54">
        <v>55</v>
      </c>
    </row>
    <row r="55" spans="6:20" x14ac:dyDescent="0.2">
      <c r="N55" t="s">
        <v>42</v>
      </c>
      <c r="O55">
        <v>279</v>
      </c>
      <c r="P55" s="8">
        <v>277</v>
      </c>
      <c r="Q55">
        <v>248</v>
      </c>
    </row>
    <row r="56" spans="6:20" x14ac:dyDescent="0.2">
      <c r="N56" t="s">
        <v>44</v>
      </c>
      <c r="O56">
        <v>814</v>
      </c>
      <c r="P56" s="8">
        <f>'Vatten Värme'!O45</f>
        <v>945.33333333333326</v>
      </c>
      <c r="Q56">
        <v>989</v>
      </c>
    </row>
    <row r="57" spans="6:20" x14ac:dyDescent="0.2">
      <c r="N57" t="s">
        <v>45</v>
      </c>
      <c r="O57" s="8">
        <f>EL!H16</f>
        <v>49.731530732860513</v>
      </c>
      <c r="P57" s="8">
        <f>EL!H30</f>
        <v>34.859929078014183</v>
      </c>
      <c r="Q57">
        <v>36</v>
      </c>
    </row>
    <row r="58" spans="6:20" x14ac:dyDescent="0.2">
      <c r="N58" t="s">
        <v>49</v>
      </c>
      <c r="O58">
        <v>131</v>
      </c>
      <c r="P58">
        <v>197</v>
      </c>
      <c r="Q58">
        <v>134</v>
      </c>
      <c r="T58" t="s">
        <v>52</v>
      </c>
    </row>
    <row r="59" spans="6:20" x14ac:dyDescent="0.2">
      <c r="F59" t="s">
        <v>50</v>
      </c>
      <c r="G59">
        <f>'Vatten Värme'!K60</f>
        <v>675.16666666666663</v>
      </c>
      <c r="I59" s="29" t="s">
        <v>51</v>
      </c>
      <c r="J59" s="8">
        <f>'Vatten Värme'!N60</f>
        <v>247.68262411347519</v>
      </c>
      <c r="K59" t="s">
        <v>36</v>
      </c>
      <c r="L59" s="11"/>
    </row>
  </sheetData>
  <sheetProtection selectLockedCells="1" selectUnlockedCells="1"/>
  <phoneticPr fontId="6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F1:T59"/>
  <sheetViews>
    <sheetView topLeftCell="A40" workbookViewId="0"/>
  </sheetViews>
  <sheetFormatPr defaultRowHeight="12.75" x14ac:dyDescent="0.2"/>
  <cols>
    <col min="10" max="10" width="11.140625" customWidth="1"/>
  </cols>
  <sheetData>
    <row r="1" spans="6:16" x14ac:dyDescent="0.2">
      <c r="F1" t="s">
        <v>22</v>
      </c>
      <c r="G1">
        <f>'Vatten Värme'!G76</f>
        <v>792.75833333333333</v>
      </c>
      <c r="H1" t="s">
        <v>34</v>
      </c>
      <c r="J1" t="s">
        <v>35</v>
      </c>
      <c r="K1" s="8">
        <f>'Vatten Värme'!O76</f>
        <v>993.73226950354604</v>
      </c>
      <c r="L1" t="s">
        <v>36</v>
      </c>
      <c r="P1" t="s">
        <v>37</v>
      </c>
    </row>
    <row r="25" spans="6:20" x14ac:dyDescent="0.2">
      <c r="N25" t="s">
        <v>53</v>
      </c>
      <c r="O25">
        <v>5876</v>
      </c>
      <c r="Q25" t="s">
        <v>39</v>
      </c>
      <c r="S25" s="8">
        <f>EL!H30</f>
        <v>34.859929078014183</v>
      </c>
      <c r="T25" t="s">
        <v>40</v>
      </c>
    </row>
    <row r="26" spans="6:20" x14ac:dyDescent="0.2">
      <c r="N26" t="s">
        <v>54</v>
      </c>
      <c r="O26">
        <v>17093</v>
      </c>
    </row>
    <row r="28" spans="6:20" x14ac:dyDescent="0.2">
      <c r="N28" t="s">
        <v>55</v>
      </c>
      <c r="O28">
        <f>SUM(O25:O26)</f>
        <v>22969</v>
      </c>
      <c r="S28" s="8">
        <f>O28/47/12</f>
        <v>40.725177304964539</v>
      </c>
    </row>
    <row r="29" spans="6:20" x14ac:dyDescent="0.2">
      <c r="F29" t="s">
        <v>22</v>
      </c>
      <c r="G29">
        <f>'Vatten Värme'!I60</f>
        <v>1997.625</v>
      </c>
    </row>
    <row r="52" spans="6:20" x14ac:dyDescent="0.2">
      <c r="O52">
        <v>2004</v>
      </c>
      <c r="P52">
        <v>2005</v>
      </c>
      <c r="Q52">
        <v>2006</v>
      </c>
      <c r="R52">
        <v>2007</v>
      </c>
    </row>
    <row r="54" spans="6:20" x14ac:dyDescent="0.2">
      <c r="N54" t="s">
        <v>41</v>
      </c>
      <c r="O54">
        <v>30</v>
      </c>
      <c r="P54">
        <v>46</v>
      </c>
      <c r="Q54">
        <v>55</v>
      </c>
      <c r="R54">
        <v>14</v>
      </c>
    </row>
    <row r="55" spans="6:20" x14ac:dyDescent="0.2">
      <c r="N55" t="s">
        <v>42</v>
      </c>
      <c r="O55">
        <v>279</v>
      </c>
      <c r="P55" s="8">
        <v>277</v>
      </c>
      <c r="Q55">
        <v>248</v>
      </c>
      <c r="R55">
        <v>256</v>
      </c>
    </row>
    <row r="56" spans="6:20" x14ac:dyDescent="0.2">
      <c r="N56" t="s">
        <v>44</v>
      </c>
      <c r="O56">
        <v>814</v>
      </c>
      <c r="P56" s="8">
        <f>'Vatten Värme'!O45</f>
        <v>945.33333333333326</v>
      </c>
      <c r="Q56">
        <v>989</v>
      </c>
      <c r="R56">
        <v>994</v>
      </c>
    </row>
    <row r="57" spans="6:20" x14ac:dyDescent="0.2">
      <c r="N57" t="s">
        <v>45</v>
      </c>
      <c r="O57" s="8">
        <f>EL!H16</f>
        <v>49.731530732860513</v>
      </c>
      <c r="P57" s="8">
        <f>EL!H30</f>
        <v>34.859929078014183</v>
      </c>
      <c r="Q57">
        <v>36</v>
      </c>
      <c r="R57">
        <v>41</v>
      </c>
    </row>
    <row r="58" spans="6:20" x14ac:dyDescent="0.2">
      <c r="N58" t="s">
        <v>49</v>
      </c>
      <c r="O58">
        <v>131</v>
      </c>
      <c r="P58">
        <v>197</v>
      </c>
      <c r="Q58">
        <v>134</v>
      </c>
      <c r="R58">
        <v>56</v>
      </c>
      <c r="T58" t="s">
        <v>52</v>
      </c>
    </row>
    <row r="59" spans="6:20" x14ac:dyDescent="0.2">
      <c r="F59" t="s">
        <v>56</v>
      </c>
      <c r="G59">
        <f>'Vatten Värme'!K76</f>
        <v>594.75</v>
      </c>
      <c r="I59" s="29" t="s">
        <v>51</v>
      </c>
      <c r="J59" s="8">
        <f>'Vatten Värme'!N76</f>
        <v>256.38652482269504</v>
      </c>
      <c r="K59" t="s">
        <v>36</v>
      </c>
      <c r="L59" s="11"/>
      <c r="N59" t="s">
        <v>57</v>
      </c>
      <c r="R59">
        <v>140</v>
      </c>
    </row>
  </sheetData>
  <sheetProtection selectLockedCells="1" selectUnlockedCells="1"/>
  <phoneticPr fontId="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F1:T63"/>
  <sheetViews>
    <sheetView topLeftCell="A43" workbookViewId="0">
      <selection activeCell="H78" sqref="H78"/>
    </sheetView>
  </sheetViews>
  <sheetFormatPr defaultRowHeight="12.75" x14ac:dyDescent="0.2"/>
  <sheetData>
    <row r="1" spans="6:20" x14ac:dyDescent="0.2">
      <c r="F1" t="s">
        <v>22</v>
      </c>
      <c r="G1">
        <f>'Vatten Värme'!G92</f>
        <v>819.80833333333328</v>
      </c>
      <c r="H1" t="s">
        <v>34</v>
      </c>
      <c r="J1" t="s">
        <v>35</v>
      </c>
      <c r="K1" s="8">
        <f>'Vatten Värme'!O92</f>
        <v>1061.6595744680851</v>
      </c>
      <c r="L1" t="s">
        <v>36</v>
      </c>
    </row>
    <row r="2" spans="6:20" x14ac:dyDescent="0.2">
      <c r="N2" t="s">
        <v>53</v>
      </c>
      <c r="O2">
        <v>6192</v>
      </c>
      <c r="Q2" t="s">
        <v>39</v>
      </c>
      <c r="S2" s="8">
        <f>O5/47/12</f>
        <v>46.056737588652481</v>
      </c>
      <c r="T2" t="s">
        <v>40</v>
      </c>
    </row>
    <row r="3" spans="6:20" x14ac:dyDescent="0.2">
      <c r="N3" t="s">
        <v>54</v>
      </c>
      <c r="O3">
        <v>19784</v>
      </c>
    </row>
    <row r="5" spans="6:20" x14ac:dyDescent="0.2">
      <c r="N5" t="s">
        <v>55</v>
      </c>
      <c r="O5">
        <f>SUM(O2:O4)</f>
        <v>25976</v>
      </c>
    </row>
    <row r="29" spans="6:7" x14ac:dyDescent="0.2">
      <c r="F29" t="s">
        <v>22</v>
      </c>
      <c r="G29">
        <f>'Vatten Värme'!I92</f>
        <v>2133.9166666666665</v>
      </c>
    </row>
    <row r="52" spans="6:20" x14ac:dyDescent="0.2">
      <c r="O52">
        <v>2004</v>
      </c>
      <c r="P52">
        <v>2005</v>
      </c>
      <c r="Q52">
        <v>2006</v>
      </c>
      <c r="R52">
        <v>2007</v>
      </c>
      <c r="S52">
        <v>2008</v>
      </c>
      <c r="T52">
        <v>2009</v>
      </c>
    </row>
    <row r="54" spans="6:20" x14ac:dyDescent="0.2">
      <c r="N54" t="s">
        <v>41</v>
      </c>
      <c r="O54">
        <v>30</v>
      </c>
      <c r="P54">
        <v>46</v>
      </c>
      <c r="Q54">
        <v>55</v>
      </c>
      <c r="R54">
        <v>14</v>
      </c>
      <c r="S54">
        <v>30</v>
      </c>
    </row>
    <row r="55" spans="6:20" x14ac:dyDescent="0.2">
      <c r="N55" t="s">
        <v>42</v>
      </c>
      <c r="O55">
        <v>279</v>
      </c>
      <c r="P55" s="8">
        <v>277</v>
      </c>
      <c r="Q55">
        <v>248</v>
      </c>
      <c r="R55">
        <v>256</v>
      </c>
      <c r="S55">
        <v>263</v>
      </c>
    </row>
    <row r="56" spans="6:20" x14ac:dyDescent="0.2">
      <c r="N56" t="s">
        <v>44</v>
      </c>
      <c r="O56">
        <v>814</v>
      </c>
      <c r="P56" s="8">
        <f>'Vatten Värme'!O45</f>
        <v>945.33333333333326</v>
      </c>
      <c r="Q56">
        <v>989</v>
      </c>
      <c r="R56">
        <v>994</v>
      </c>
      <c r="S56">
        <v>1062</v>
      </c>
    </row>
    <row r="57" spans="6:20" x14ac:dyDescent="0.2">
      <c r="N57" t="s">
        <v>45</v>
      </c>
      <c r="O57" s="8">
        <f>EL!H16</f>
        <v>49.731530732860513</v>
      </c>
      <c r="P57" s="8">
        <f>EL!H30</f>
        <v>34.859929078014183</v>
      </c>
      <c r="Q57">
        <v>36</v>
      </c>
      <c r="R57">
        <v>41</v>
      </c>
      <c r="S57">
        <v>46</v>
      </c>
    </row>
    <row r="58" spans="6:20" x14ac:dyDescent="0.2">
      <c r="N58" t="s">
        <v>49</v>
      </c>
      <c r="O58">
        <v>131</v>
      </c>
      <c r="P58">
        <v>197</v>
      </c>
      <c r="Q58">
        <v>134</v>
      </c>
      <c r="R58">
        <v>56</v>
      </c>
      <c r="S58">
        <v>65</v>
      </c>
    </row>
    <row r="59" spans="6:20" x14ac:dyDescent="0.2">
      <c r="F59" t="s">
        <v>58</v>
      </c>
      <c r="G59">
        <f>'Vatten Värme'!K92</f>
        <v>566.91666666666663</v>
      </c>
      <c r="I59" s="29" t="s">
        <v>51</v>
      </c>
      <c r="J59" s="8">
        <f>'Vatten Värme'!N92</f>
        <v>262.71985815602835</v>
      </c>
      <c r="K59" t="s">
        <v>36</v>
      </c>
      <c r="L59" s="11"/>
      <c r="N59" t="s">
        <v>59</v>
      </c>
      <c r="R59">
        <v>140</v>
      </c>
      <c r="S59">
        <v>35</v>
      </c>
    </row>
    <row r="63" spans="6:20" x14ac:dyDescent="0.2">
      <c r="N63" t="s">
        <v>52</v>
      </c>
    </row>
  </sheetData>
  <sheetProtection selectLockedCells="1" selectUnlockedCells="1"/>
  <phoneticPr fontId="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F1:T63"/>
  <sheetViews>
    <sheetView workbookViewId="0">
      <selection activeCell="G77" sqref="G77"/>
    </sheetView>
  </sheetViews>
  <sheetFormatPr defaultRowHeight="12.75" x14ac:dyDescent="0.2"/>
  <sheetData>
    <row r="1" spans="6:20" x14ac:dyDescent="0.2">
      <c r="F1" t="s">
        <v>22</v>
      </c>
      <c r="G1">
        <f>'Vatten Värme'!G109</f>
        <v>844.55000000000018</v>
      </c>
      <c r="H1" t="s">
        <v>34</v>
      </c>
      <c r="J1" t="s">
        <v>35</v>
      </c>
      <c r="K1" s="8">
        <f>'Vatten Värme'!O109</f>
        <v>1133.9946808510638</v>
      </c>
      <c r="L1" t="s">
        <v>36</v>
      </c>
    </row>
    <row r="2" spans="6:20" x14ac:dyDescent="0.2">
      <c r="N2" t="s">
        <v>53</v>
      </c>
      <c r="O2">
        <v>6192</v>
      </c>
      <c r="Q2" t="s">
        <v>39</v>
      </c>
      <c r="S2" s="8">
        <f>O5/47/12</f>
        <v>46.056737588652481</v>
      </c>
      <c r="T2" t="s">
        <v>40</v>
      </c>
    </row>
    <row r="3" spans="6:20" x14ac:dyDescent="0.2">
      <c r="N3" t="s">
        <v>54</v>
      </c>
      <c r="O3">
        <v>19784</v>
      </c>
    </row>
    <row r="5" spans="6:20" x14ac:dyDescent="0.2">
      <c r="N5" t="s">
        <v>55</v>
      </c>
      <c r="O5">
        <f>SUM(O2:O4)</f>
        <v>25976</v>
      </c>
    </row>
    <row r="6" spans="6:20" x14ac:dyDescent="0.2">
      <c r="N6" t="s">
        <v>60</v>
      </c>
      <c r="O6">
        <v>26959</v>
      </c>
      <c r="S6" s="8">
        <f>O6/47/12</f>
        <v>47.799645390070928</v>
      </c>
    </row>
    <row r="8" spans="6:20" x14ac:dyDescent="0.2">
      <c r="N8" t="s">
        <v>61</v>
      </c>
      <c r="O8">
        <v>15803</v>
      </c>
      <c r="S8" s="8">
        <f>O8/47/12</f>
        <v>28.019503546099291</v>
      </c>
    </row>
    <row r="9" spans="6:20" x14ac:dyDescent="0.2">
      <c r="N9" t="s">
        <v>62</v>
      </c>
      <c r="O9">
        <v>34534</v>
      </c>
      <c r="S9" s="8">
        <f>O9/47/12</f>
        <v>61.230496453900713</v>
      </c>
    </row>
    <row r="10" spans="6:20" x14ac:dyDescent="0.2">
      <c r="N10" t="s">
        <v>63</v>
      </c>
      <c r="O10">
        <v>100243</v>
      </c>
      <c r="S10" s="8">
        <f>O10/47/12</f>
        <v>177.73581560283688</v>
      </c>
    </row>
    <row r="11" spans="6:20" x14ac:dyDescent="0.2">
      <c r="N11" t="s">
        <v>64</v>
      </c>
      <c r="O11">
        <v>13223</v>
      </c>
      <c r="S11" s="8">
        <f>O11/47/12</f>
        <v>23.445035460992909</v>
      </c>
    </row>
    <row r="29" spans="6:7" x14ac:dyDescent="0.2">
      <c r="F29" t="s">
        <v>22</v>
      </c>
      <c r="G29">
        <f>'Vatten Värme'!I109</f>
        <v>2136.75</v>
      </c>
    </row>
    <row r="52" spans="6:20" x14ac:dyDescent="0.2">
      <c r="O52">
        <v>2004</v>
      </c>
      <c r="P52">
        <v>2005</v>
      </c>
      <c r="Q52">
        <v>2006</v>
      </c>
      <c r="R52">
        <v>2007</v>
      </c>
      <c r="S52">
        <v>2008</v>
      </c>
      <c r="T52">
        <v>2009</v>
      </c>
    </row>
    <row r="54" spans="6:20" x14ac:dyDescent="0.2">
      <c r="N54" t="s">
        <v>41</v>
      </c>
      <c r="O54">
        <v>30</v>
      </c>
      <c r="P54">
        <v>46</v>
      </c>
      <c r="Q54">
        <v>55</v>
      </c>
      <c r="R54">
        <v>14</v>
      </c>
      <c r="S54">
        <v>30</v>
      </c>
      <c r="T54">
        <v>28</v>
      </c>
    </row>
    <row r="55" spans="6:20" x14ac:dyDescent="0.2">
      <c r="N55" t="s">
        <v>42</v>
      </c>
      <c r="O55">
        <v>279</v>
      </c>
      <c r="P55" s="8">
        <v>277</v>
      </c>
      <c r="Q55">
        <v>248</v>
      </c>
      <c r="R55">
        <v>256</v>
      </c>
      <c r="S55">
        <v>263</v>
      </c>
      <c r="T55">
        <v>238</v>
      </c>
    </row>
    <row r="56" spans="6:20" x14ac:dyDescent="0.2">
      <c r="N56" t="s">
        <v>44</v>
      </c>
      <c r="O56">
        <v>814</v>
      </c>
      <c r="P56" s="8">
        <f>'Vatten Värme'!O45</f>
        <v>945.33333333333326</v>
      </c>
      <c r="Q56">
        <v>989</v>
      </c>
      <c r="R56">
        <v>994</v>
      </c>
      <c r="S56">
        <v>1062</v>
      </c>
      <c r="T56">
        <v>1134</v>
      </c>
    </row>
    <row r="57" spans="6:20" x14ac:dyDescent="0.2">
      <c r="N57" t="s">
        <v>45</v>
      </c>
      <c r="O57" s="8">
        <f>EL!H16</f>
        <v>49.731530732860513</v>
      </c>
      <c r="P57" s="8">
        <f>EL!H30</f>
        <v>34.859929078014183</v>
      </c>
      <c r="Q57">
        <v>36</v>
      </c>
      <c r="R57">
        <v>41</v>
      </c>
      <c r="S57">
        <v>46</v>
      </c>
      <c r="T57">
        <v>48</v>
      </c>
    </row>
    <row r="58" spans="6:20" x14ac:dyDescent="0.2">
      <c r="N58" t="s">
        <v>49</v>
      </c>
      <c r="O58">
        <v>131</v>
      </c>
      <c r="P58">
        <v>197</v>
      </c>
      <c r="Q58">
        <v>134</v>
      </c>
      <c r="R58">
        <v>56</v>
      </c>
      <c r="S58">
        <v>65</v>
      </c>
      <c r="T58">
        <v>61</v>
      </c>
    </row>
    <row r="59" spans="6:20" x14ac:dyDescent="0.2">
      <c r="F59" t="s">
        <v>58</v>
      </c>
      <c r="G59">
        <f>'Vatten Värme'!K109</f>
        <v>543.5</v>
      </c>
      <c r="I59" s="29" t="s">
        <v>51</v>
      </c>
      <c r="J59" s="8">
        <f>'Vatten Värme'!N109</f>
        <v>238.39893617021278</v>
      </c>
      <c r="K59" t="s">
        <v>36</v>
      </c>
      <c r="L59" s="11"/>
      <c r="N59" t="s">
        <v>59</v>
      </c>
      <c r="R59">
        <v>140</v>
      </c>
      <c r="S59">
        <v>35</v>
      </c>
      <c r="T59">
        <v>178</v>
      </c>
    </row>
    <row r="63" spans="6:20" x14ac:dyDescent="0.2">
      <c r="N63" t="s">
        <v>65</v>
      </c>
    </row>
  </sheetData>
  <sheetProtection selectLockedCells="1" selectUnlockedCells="1"/>
  <phoneticPr fontId="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E1:R63"/>
  <sheetViews>
    <sheetView topLeftCell="A19" workbookViewId="0">
      <selection activeCell="K47" sqref="K47"/>
    </sheetView>
  </sheetViews>
  <sheetFormatPr defaultRowHeight="12.75" x14ac:dyDescent="0.2"/>
  <cols>
    <col min="7" max="7" width="11.140625" customWidth="1"/>
    <col min="10" max="10" width="16" customWidth="1"/>
    <col min="11" max="11" width="11.7109375" customWidth="1"/>
  </cols>
  <sheetData>
    <row r="1" spans="5:17" x14ac:dyDescent="0.2">
      <c r="E1" t="s">
        <v>34</v>
      </c>
      <c r="F1" s="8">
        <f>'Vatten Värme'!G126</f>
        <v>959.38333333333333</v>
      </c>
      <c r="G1" t="s">
        <v>35</v>
      </c>
      <c r="H1" s="8"/>
      <c r="I1" t="s">
        <v>36</v>
      </c>
      <c r="J1" s="8">
        <f>'Vatten Värme'!O126</f>
        <v>1287.8333333333333</v>
      </c>
    </row>
    <row r="2" spans="5:17" x14ac:dyDescent="0.2">
      <c r="K2" t="s">
        <v>53</v>
      </c>
      <c r="L2">
        <v>6946</v>
      </c>
      <c r="N2" t="s">
        <v>39</v>
      </c>
      <c r="P2" s="8">
        <f>L5/47/12</f>
        <v>48.117021276595743</v>
      </c>
      <c r="Q2" t="s">
        <v>40</v>
      </c>
    </row>
    <row r="3" spans="5:17" x14ac:dyDescent="0.2">
      <c r="K3" t="s">
        <v>54</v>
      </c>
      <c r="L3">
        <v>20192</v>
      </c>
    </row>
    <row r="5" spans="5:17" x14ac:dyDescent="0.2">
      <c r="K5" t="s">
        <v>66</v>
      </c>
      <c r="L5">
        <f>SUM(L2:L3)</f>
        <v>27138</v>
      </c>
    </row>
    <row r="6" spans="5:17" x14ac:dyDescent="0.2">
      <c r="P6" s="8"/>
    </row>
    <row r="8" spans="5:17" x14ac:dyDescent="0.2">
      <c r="K8" t="s">
        <v>67</v>
      </c>
      <c r="L8">
        <v>17267</v>
      </c>
      <c r="P8" s="8">
        <f>L8/47/12</f>
        <v>30.615248226950357</v>
      </c>
    </row>
    <row r="9" spans="5:17" x14ac:dyDescent="0.2">
      <c r="K9" t="s">
        <v>68</v>
      </c>
      <c r="L9">
        <v>27281</v>
      </c>
      <c r="P9" s="8">
        <f>L9/47/12</f>
        <v>48.37056737588653</v>
      </c>
    </row>
    <row r="10" spans="5:17" x14ac:dyDescent="0.2">
      <c r="K10" t="s">
        <v>69</v>
      </c>
      <c r="L10">
        <v>34049</v>
      </c>
      <c r="P10" s="8">
        <f>L10/47/12</f>
        <v>60.37056737588653</v>
      </c>
    </row>
    <row r="11" spans="5:17" x14ac:dyDescent="0.2">
      <c r="K11" t="s">
        <v>70</v>
      </c>
      <c r="L11">
        <v>13356</v>
      </c>
      <c r="P11" s="8">
        <f>L11/47/12</f>
        <v>23.680851063829788</v>
      </c>
    </row>
    <row r="52" spans="6:18" x14ac:dyDescent="0.2">
      <c r="L52">
        <v>2004</v>
      </c>
      <c r="M52">
        <v>2005</v>
      </c>
      <c r="N52">
        <v>2006</v>
      </c>
      <c r="O52">
        <v>2007</v>
      </c>
      <c r="P52">
        <v>2008</v>
      </c>
      <c r="Q52">
        <v>2009</v>
      </c>
      <c r="R52">
        <v>2010</v>
      </c>
    </row>
    <row r="54" spans="6:18" x14ac:dyDescent="0.2">
      <c r="K54" t="s">
        <v>71</v>
      </c>
      <c r="L54">
        <v>30</v>
      </c>
      <c r="M54">
        <v>46</v>
      </c>
      <c r="N54">
        <v>55</v>
      </c>
      <c r="O54">
        <v>14</v>
      </c>
      <c r="P54">
        <v>30</v>
      </c>
      <c r="Q54">
        <v>28</v>
      </c>
      <c r="R54">
        <v>31</v>
      </c>
    </row>
    <row r="55" spans="6:18" x14ac:dyDescent="0.2">
      <c r="K55" t="s">
        <v>72</v>
      </c>
      <c r="L55">
        <v>279</v>
      </c>
      <c r="M55" s="8">
        <v>277</v>
      </c>
      <c r="N55">
        <v>248</v>
      </c>
      <c r="O55">
        <v>256</v>
      </c>
      <c r="P55">
        <v>263</v>
      </c>
      <c r="Q55">
        <v>238</v>
      </c>
      <c r="R55">
        <v>251</v>
      </c>
    </row>
    <row r="56" spans="6:18" x14ac:dyDescent="0.2">
      <c r="K56" t="s">
        <v>73</v>
      </c>
      <c r="L56">
        <v>814</v>
      </c>
      <c r="M56" s="8">
        <f>'Vatten Värme'!L45</f>
        <v>44430.666666666664</v>
      </c>
      <c r="N56">
        <v>989</v>
      </c>
      <c r="O56">
        <v>994</v>
      </c>
      <c r="P56">
        <v>1062</v>
      </c>
      <c r="Q56">
        <v>1134</v>
      </c>
      <c r="R56">
        <v>1288</v>
      </c>
    </row>
    <row r="57" spans="6:18" x14ac:dyDescent="0.2">
      <c r="K57" t="s">
        <v>74</v>
      </c>
      <c r="L57" s="8">
        <f>EL!E16</f>
        <v>0</v>
      </c>
      <c r="M57" s="8">
        <f>EL!E30</f>
        <v>0</v>
      </c>
      <c r="N57">
        <v>36</v>
      </c>
      <c r="O57">
        <v>41</v>
      </c>
      <c r="P57">
        <v>46</v>
      </c>
      <c r="Q57">
        <v>48</v>
      </c>
      <c r="R57">
        <v>48</v>
      </c>
    </row>
    <row r="58" spans="6:18" x14ac:dyDescent="0.2">
      <c r="K58" t="s">
        <v>75</v>
      </c>
      <c r="L58">
        <v>131</v>
      </c>
      <c r="M58">
        <v>197</v>
      </c>
      <c r="N58">
        <v>134</v>
      </c>
      <c r="O58">
        <v>56</v>
      </c>
      <c r="P58">
        <v>65</v>
      </c>
      <c r="Q58">
        <v>61</v>
      </c>
      <c r="R58">
        <v>72</v>
      </c>
    </row>
    <row r="59" spans="6:18" x14ac:dyDescent="0.2">
      <c r="F59" s="29"/>
      <c r="G59" s="8"/>
      <c r="I59" s="11"/>
      <c r="K59" t="s">
        <v>76</v>
      </c>
      <c r="O59">
        <v>140</v>
      </c>
      <c r="P59">
        <v>35</v>
      </c>
      <c r="Q59">
        <v>178</v>
      </c>
      <c r="R59">
        <v>60</v>
      </c>
    </row>
    <row r="63" spans="6:18" x14ac:dyDescent="0.2">
      <c r="K63" t="s">
        <v>65</v>
      </c>
    </row>
  </sheetData>
  <sheetProtection selectLockedCells="1" selectUnlockedCells="1"/>
  <phoneticPr fontId="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19</vt:i4>
      </vt:variant>
    </vt:vector>
  </HeadingPairs>
  <TitlesOfParts>
    <vt:vector size="19" baseType="lpstr">
      <vt:lpstr>Vatten Värme</vt:lpstr>
      <vt:lpstr>besparing2016-17</vt:lpstr>
      <vt:lpstr>Diag04</vt:lpstr>
      <vt:lpstr>diag05</vt:lpstr>
      <vt:lpstr>dig06</vt:lpstr>
      <vt:lpstr>diag07</vt:lpstr>
      <vt:lpstr>diag08</vt:lpstr>
      <vt:lpstr>diag09</vt:lpstr>
      <vt:lpstr>diag10</vt:lpstr>
      <vt:lpstr>diag11</vt:lpstr>
      <vt:lpstr>diag12</vt:lpstr>
      <vt:lpstr>diag13</vt:lpstr>
      <vt:lpstr>diag14</vt:lpstr>
      <vt:lpstr>diag15</vt:lpstr>
      <vt:lpstr>diag16</vt:lpstr>
      <vt:lpstr>diag17</vt:lpstr>
      <vt:lpstr>diag18</vt:lpstr>
      <vt:lpstr>EL</vt:lpstr>
      <vt:lpstr>Energi-m2-år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Ravinen</cp:lastModifiedBy>
  <dcterms:created xsi:type="dcterms:W3CDTF">2014-09-04T10:04:58Z</dcterms:created>
  <dcterms:modified xsi:type="dcterms:W3CDTF">2020-02-24T10:23:37Z</dcterms:modified>
</cp:coreProperties>
</file>